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GEA-MM\Desktop\partenariato luglio 2022\"/>
    </mc:Choice>
  </mc:AlternateContent>
  <bookViews>
    <workbookView xWindow="0" yWindow="0" windowWidth="20490" windowHeight="7650"/>
  </bookViews>
  <sheets>
    <sheet name="Foglio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3" i="2" l="1"/>
  <c r="AA56" i="2"/>
  <c r="AA60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4" i="2"/>
  <c r="Z61" i="2"/>
  <c r="Z59" i="2"/>
  <c r="Z55" i="2"/>
  <c r="Z57" i="2" s="1"/>
  <c r="AC59" i="2" l="1"/>
  <c r="R60" i="2" l="1"/>
  <c r="AC66" i="2"/>
  <c r="AC55" i="2"/>
  <c r="AC57" i="2" s="1"/>
  <c r="X5" i="2" l="1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3" i="2"/>
  <c r="X4" i="2"/>
  <c r="W61" i="2"/>
  <c r="X61" i="2" s="1"/>
  <c r="X60" i="2"/>
  <c r="X59" i="2"/>
  <c r="X56" i="2"/>
  <c r="W55" i="2"/>
  <c r="X55" i="2" s="1"/>
  <c r="W57" i="2" l="1"/>
  <c r="X57" i="2" s="1"/>
  <c r="T61" i="2"/>
  <c r="T55" i="2"/>
  <c r="T57" i="2" s="1"/>
  <c r="R56" i="2"/>
  <c r="P48" i="2" l="1"/>
  <c r="P47" i="2"/>
  <c r="P44" i="2"/>
  <c r="P43" i="2"/>
  <c r="P37" i="2"/>
  <c r="P20" i="2"/>
  <c r="P17" i="2"/>
  <c r="P14" i="2"/>
  <c r="P55" i="2" l="1"/>
  <c r="P57" i="2" s="1"/>
  <c r="P59" i="2"/>
  <c r="P61" i="2" s="1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3" i="2"/>
  <c r="U56" i="2"/>
  <c r="U60" i="2"/>
  <c r="U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3" i="2"/>
  <c r="R4" i="2"/>
  <c r="N59" i="2" l="1"/>
  <c r="AA59" i="2" s="1"/>
  <c r="N55" i="2"/>
  <c r="AA55" i="2" s="1"/>
  <c r="N61" i="2" l="1"/>
  <c r="AA61" i="2" s="1"/>
  <c r="R59" i="2"/>
  <c r="U59" i="2"/>
  <c r="N57" i="2"/>
  <c r="AA57" i="2" s="1"/>
  <c r="R55" i="2"/>
  <c r="U55" i="2"/>
  <c r="U61" i="2" l="1"/>
  <c r="R61" i="2"/>
  <c r="U57" i="2"/>
  <c r="R57" i="2"/>
</calcChain>
</file>

<file path=xl/sharedStrings.xml><?xml version="1.0" encoding="utf-8"?>
<sst xmlns="http://schemas.openxmlformats.org/spreadsheetml/2006/main" count="184" uniqueCount="172">
  <si>
    <t>Numero</t>
  </si>
  <si>
    <t>Nome intervento</t>
  </si>
  <si>
    <t>Misura PSR 14-22</t>
  </si>
  <si>
    <t>SRA001</t>
  </si>
  <si>
    <t>ACA 1 - Produzione integrata</t>
  </si>
  <si>
    <t>10.01.01</t>
  </si>
  <si>
    <t>SRA002</t>
  </si>
  <si>
    <t>ACA 2 - Uso sostenibile dell'acqua</t>
  </si>
  <si>
    <t>SRA003</t>
  </si>
  <si>
    <t>ACA 3 - Tecniche lavorazione ridotta dei suoli</t>
  </si>
  <si>
    <t>10.01.05</t>
  </si>
  <si>
    <t>SRA004</t>
  </si>
  <si>
    <t>ACA 4 - Apporto di sostanza organica nei suoli</t>
  </si>
  <si>
    <t>SRA005</t>
  </si>
  <si>
    <t>ACA 5 - Inerbimento colture arboree</t>
  </si>
  <si>
    <t>10.01.02</t>
  </si>
  <si>
    <t>SRA013</t>
  </si>
  <si>
    <t xml:space="preserve">ACA 13 - Impegni specifici di gestione effluenti zootecnici </t>
  </si>
  <si>
    <t>10.01.10</t>
  </si>
  <si>
    <t>SRA014</t>
  </si>
  <si>
    <t xml:space="preserve">ACA 14 - Allevatori custodi dell’agrobiodiversità </t>
  </si>
  <si>
    <t>10.01.08</t>
  </si>
  <si>
    <t>SRA016</t>
  </si>
  <si>
    <t>SRA017</t>
  </si>
  <si>
    <t xml:space="preserve">ACA 17 - Impegni specifici di gestione della fauna selvatica </t>
  </si>
  <si>
    <t>SRA018</t>
  </si>
  <si>
    <t xml:space="preserve">ACA 18 - Impegni per l’apicoltura </t>
  </si>
  <si>
    <t>10.01.09</t>
  </si>
  <si>
    <t>SRA021</t>
  </si>
  <si>
    <t>ACA 21 – Impegni specifici di gestione dei residui</t>
  </si>
  <si>
    <t>SRA022</t>
  </si>
  <si>
    <t>ACA 22 – Impegni specifici Risaie (biodiversità)</t>
  </si>
  <si>
    <t>SRA024</t>
  </si>
  <si>
    <t>ACA 24 - Pratiche agricoltura precisione</t>
  </si>
  <si>
    <t>SRA025</t>
  </si>
  <si>
    <t>ACA 25 -  Tutela paesaggi storici</t>
  </si>
  <si>
    <t>SRA028</t>
  </si>
  <si>
    <t>Sostegno per il mantenimento della forestazione/imboschimento e sistemi agrogforestali</t>
  </si>
  <si>
    <t>08.01.01</t>
  </si>
  <si>
    <t>SRA029</t>
  </si>
  <si>
    <t>Pagamento al fine di adottare e mantenere pratiche e metodi di produzione biologica</t>
  </si>
  <si>
    <t>Misura 11</t>
  </si>
  <si>
    <t>SRA030</t>
  </si>
  <si>
    <t>Benessere animale</t>
  </si>
  <si>
    <t>Misura 14</t>
  </si>
  <si>
    <t>SRA031</t>
  </si>
  <si>
    <t xml:space="preserve">Sostegno per la conservazione, l’uso e lo sviluppo sostenibili delle risorse genetiche forestali </t>
  </si>
  <si>
    <t>SRB001</t>
  </si>
  <si>
    <t>Sostegno zone con svantaggi naturali montagna</t>
  </si>
  <si>
    <t>Misura 13</t>
  </si>
  <si>
    <t>SRB002</t>
  </si>
  <si>
    <t>Sostegno zone con altri svantaggi naturali significativi</t>
  </si>
  <si>
    <t>SRC003</t>
  </si>
  <si>
    <t>Pagamento compensativo per le zone agricole incluse nei piani di gestione dei bacini idrografici</t>
  </si>
  <si>
    <t>SRD001</t>
  </si>
  <si>
    <t>04.01.01</t>
  </si>
  <si>
    <t>SRD002</t>
  </si>
  <si>
    <t>Investimenti produttivi agricoli per ambiente clima e benessere animale</t>
  </si>
  <si>
    <t>04.01.01 - parte ambientale</t>
  </si>
  <si>
    <t>SRD003</t>
  </si>
  <si>
    <t>Investimenti nella aziende agricole per la diversificazione in attività non agricole</t>
  </si>
  <si>
    <t>06.04.01</t>
  </si>
  <si>
    <t>SRD004</t>
  </si>
  <si>
    <t>Investimenti non produttivi agricoli con finalità ambientale</t>
  </si>
  <si>
    <t>04.04</t>
  </si>
  <si>
    <t>SRD006</t>
  </si>
  <si>
    <t>Investimenti per la prevenzione ed il rispristino del potenziale produttivo agricolo</t>
  </si>
  <si>
    <t>Misura 5</t>
  </si>
  <si>
    <t>SRD007</t>
  </si>
  <si>
    <t>Investimenti in infrastrutture per l'agricoltura e per lo sviluppo socio-economico delle aree rurali</t>
  </si>
  <si>
    <t>04.03.01</t>
  </si>
  <si>
    <t>SRD008</t>
  </si>
  <si>
    <t>Investimenti in infrastrutture con finalità ambientali</t>
  </si>
  <si>
    <t>04.03.02</t>
  </si>
  <si>
    <t>SRD010</t>
  </si>
  <si>
    <t>Impianto forestazione/imboschimento di terreni non agricoli</t>
  </si>
  <si>
    <t>SRD011</t>
  </si>
  <si>
    <t xml:space="preserve">Investimenti non produttivi forestali </t>
  </si>
  <si>
    <t>08.05.01</t>
  </si>
  <si>
    <t>SRD012</t>
  </si>
  <si>
    <t>Investimenti prevenzione e ripristino danni foreste</t>
  </si>
  <si>
    <t>08.03.01-08.04.01</t>
  </si>
  <si>
    <t>SRD013</t>
  </si>
  <si>
    <t>Investimenti per la trasformazione e commercializzazione dei prodotti agricoli</t>
  </si>
  <si>
    <t>04.02.01</t>
  </si>
  <si>
    <t>SRD015</t>
  </si>
  <si>
    <t>Investimenti produttivi forestali</t>
  </si>
  <si>
    <t>08.06.01</t>
  </si>
  <si>
    <t>SRE001</t>
  </si>
  <si>
    <t>Insediamento giovani agricoltori (a,b)</t>
  </si>
  <si>
    <t>04.01.02</t>
  </si>
  <si>
    <t>SRE003</t>
  </si>
  <si>
    <t>SRE004</t>
  </si>
  <si>
    <t>Start up non agricoli</t>
  </si>
  <si>
    <t>06.02.01</t>
  </si>
  <si>
    <t>SRG002</t>
  </si>
  <si>
    <t>Costituzione organizzazioni di produttori</t>
  </si>
  <si>
    <t>Misura 9</t>
  </si>
  <si>
    <t>SRG003</t>
  </si>
  <si>
    <t>Partecipazione regimi qualità</t>
  </si>
  <si>
    <t>03.01.01</t>
  </si>
  <si>
    <t>SRG005</t>
  </si>
  <si>
    <t>Supporto preparatorio leader sostegno alla preparazione delle strategie di sviluppo rurale</t>
  </si>
  <si>
    <t>19.01</t>
  </si>
  <si>
    <t>SRG006</t>
  </si>
  <si>
    <t>Leader - attuazione strategie di sviluppo locale</t>
  </si>
  <si>
    <t>19.02</t>
  </si>
  <si>
    <t>SRG008</t>
  </si>
  <si>
    <t>Sostegno ad azioni pilota e di collaudo dell’innovazione</t>
  </si>
  <si>
    <t>16.02</t>
  </si>
  <si>
    <t>SRG009</t>
  </si>
  <si>
    <t xml:space="preserve">Cooperazione per azioni di supporto all'innovazione e servizi rivolti ai settori agricolo, forestale e agreoalimentare </t>
  </si>
  <si>
    <t>Misura 16</t>
  </si>
  <si>
    <t>SRG010</t>
  </si>
  <si>
    <t>Promozione dei prodotti di qualità</t>
  </si>
  <si>
    <t>03.02.01</t>
  </si>
  <si>
    <t>SRH001</t>
  </si>
  <si>
    <t>Erogazione di servizi di consulenza</t>
  </si>
  <si>
    <t>02.01.01</t>
  </si>
  <si>
    <t>SRH003</t>
  </si>
  <si>
    <t>01.01.01</t>
  </si>
  <si>
    <t>SRH004</t>
  </si>
  <si>
    <t>Azioni di informazione</t>
  </si>
  <si>
    <t>01.02.01</t>
  </si>
  <si>
    <t>SRH005</t>
  </si>
  <si>
    <t>Azioni dimostrative per il settore agricolo/forestale e i territori rurali</t>
  </si>
  <si>
    <t>SRH006</t>
  </si>
  <si>
    <t>Creazione e funzionamento di servizi di supporto all'innovazione e back office</t>
  </si>
  <si>
    <t>ACA 16 - Conservazione agrobiodiversità - banche germoplasma</t>
  </si>
  <si>
    <t>Codice intervento</t>
  </si>
  <si>
    <t>Assistenza tecnica</t>
  </si>
  <si>
    <t xml:space="preserve">Investimenti produttivi agricoli per la competitività della aziende agricole </t>
  </si>
  <si>
    <t>Coldiretti</t>
  </si>
  <si>
    <t>CIA</t>
  </si>
  <si>
    <t>AGCI</t>
  </si>
  <si>
    <t>Confagricoltura</t>
  </si>
  <si>
    <t>UNSIC</t>
  </si>
  <si>
    <t>Copagri</t>
  </si>
  <si>
    <t>APROCAL</t>
  </si>
  <si>
    <r>
      <t>Avvio di nuove imprese connesse alla silvicoltura</t>
    </r>
    <r>
      <rPr>
        <strike/>
        <sz val="12"/>
        <color rgb="FF365F91"/>
        <rFont val="Calibri"/>
        <family val="2"/>
        <scheme val="minor"/>
      </rPr>
      <t xml:space="preserve">  </t>
    </r>
  </si>
  <si>
    <t>Proposta iniziale Regione; 
FCPA</t>
  </si>
  <si>
    <t>Formazione degli imprenditori agricoli, degli addetti delle imprese </t>
  </si>
  <si>
    <t xml:space="preserve">Confcooperative FEDAGRI 
</t>
  </si>
  <si>
    <r>
      <rPr>
        <u/>
        <sz val="12"/>
        <color theme="1"/>
        <rFont val="Calibri"/>
        <family val="2"/>
        <scheme val="minor"/>
      </rPr>
      <t>Presupposti riparto (scenario B)</t>
    </r>
    <r>
      <rPr>
        <sz val="12"/>
        <color theme="1"/>
        <rFont val="Calibri"/>
        <family val="2"/>
        <scheme val="minor"/>
      </rPr>
      <t xml:space="preserve">
Risorse totali: </t>
    </r>
    <r>
      <rPr>
        <b/>
        <sz val="12"/>
        <color theme="1"/>
        <rFont val="Calibri"/>
        <family val="2"/>
        <scheme val="minor"/>
      </rPr>
      <t>781.294.583 €</t>
    </r>
    <r>
      <rPr>
        <sz val="12"/>
        <color theme="1"/>
        <rFont val="Calibri"/>
        <family val="2"/>
        <scheme val="minor"/>
      </rPr>
      <t xml:space="preserve">
Risorse minime da destinare ad obiettivi ambientali (superfici ed investimenti): </t>
    </r>
    <r>
      <rPr>
        <b/>
        <sz val="12"/>
        <color theme="1"/>
        <rFont val="Calibri"/>
        <family val="2"/>
        <scheme val="minor"/>
      </rPr>
      <t>375.021.399 €</t>
    </r>
    <r>
      <rPr>
        <sz val="12"/>
        <color theme="1"/>
        <rFont val="Calibri"/>
        <family val="2"/>
        <scheme val="minor"/>
      </rPr>
      <t xml:space="preserve"> (48% del totale)
Risorse minime da destinare a Leader (supporto preparatorio ed attuazione): </t>
    </r>
    <r>
      <rPr>
        <b/>
        <sz val="12"/>
        <color theme="1"/>
        <rFont val="Calibri"/>
        <family val="2"/>
        <scheme val="minor"/>
      </rPr>
      <t>48.167.164 €</t>
    </r>
    <r>
      <rPr>
        <sz val="12"/>
        <color theme="1"/>
        <rFont val="Calibri"/>
        <family val="2"/>
        <scheme val="minor"/>
      </rPr>
      <t xml:space="preserve"> (6,17% del totale) 
Risorse massime da destinare ad AT: </t>
    </r>
    <r>
      <rPr>
        <b/>
        <sz val="12"/>
        <color theme="1"/>
        <rFont val="Calibri"/>
        <family val="2"/>
        <scheme val="minor"/>
      </rPr>
      <t>25.887.856 €</t>
    </r>
    <r>
      <rPr>
        <sz val="12"/>
        <color theme="1"/>
        <rFont val="Calibri"/>
        <family val="2"/>
        <scheme val="minor"/>
      </rPr>
      <t xml:space="preserve"> (3,31% del totale)
Totale risorse non vincolate da destinare ad altri interventi: </t>
    </r>
    <r>
      <rPr>
        <b/>
        <sz val="12"/>
        <color theme="1"/>
        <rFont val="Calibri"/>
        <family val="2"/>
        <scheme val="minor"/>
      </rPr>
      <t>332.218.162 €</t>
    </r>
    <r>
      <rPr>
        <sz val="12"/>
        <color theme="1"/>
        <rFont val="Calibri"/>
        <family val="2"/>
        <scheme val="minor"/>
      </rPr>
      <t xml:space="preserve"> (42,52% del totale)</t>
    </r>
  </si>
  <si>
    <t>Nuova proposta di sintesi Regione (dopo riunione con partenariato del
27 luglio)</t>
  </si>
  <si>
    <t>totale risorse assegnate</t>
  </si>
  <si>
    <t>totale risorse da assegnare</t>
  </si>
  <si>
    <t>differenza</t>
  </si>
  <si>
    <t>totale risorse assegnate alla parte ambientale</t>
  </si>
  <si>
    <t xml:space="preserve">totale risorse da assegnare </t>
  </si>
  <si>
    <t>differenza rispetto a Regione</t>
  </si>
  <si>
    <t>Federazione Agronomi e Forestali</t>
  </si>
  <si>
    <t>Note</t>
  </si>
  <si>
    <t>Non cumulabile con ACA01 e SRA029</t>
  </si>
  <si>
    <t>Non abbiamo i dati dell'ultimo bando</t>
  </si>
  <si>
    <t>Bisogna consolidare almeno la dotazione precedente prevendendo tetto minimo a 10 Uba (si genera economia di 2 Mln/€ che potrà compensare gli aumenti)</t>
  </si>
  <si>
    <t>Il comparto gode finanziamenti integrativi nazionali (Ocm) ed inoltre la dotazione suggerita ganrantisce tutti i professionali</t>
  </si>
  <si>
    <t>Utile l'attivazione</t>
  </si>
  <si>
    <t>Soglia minima di premio 10 UBA</t>
  </si>
  <si>
    <t>La Sau a premio nelle aree svantaggiate è inferiore del 25 % rispetto alle montane. Inoltre occorre considerare la riduzione dei beneficiari derivante i criteri di ammissibilità e di selezione.</t>
  </si>
  <si>
    <t>E' necessario prevedere attivazione anche nel Leader per compensare riduzione</t>
  </si>
  <si>
    <t>Occorre considerare le risorse PNRR + FSC già finanziati per i CCBB</t>
  </si>
  <si>
    <t>Occorre considerare le risorse PNRR già finanziati per i CCBB</t>
  </si>
  <si>
    <t>Considerare le risorse Nazionali</t>
  </si>
  <si>
    <t>Priorità enti di formazione di espressione del settore agricolo</t>
  </si>
  <si>
    <t xml:space="preserve">
Confagricoltura
Confcooperative
Coldiretti
</t>
  </si>
  <si>
    <t xml:space="preserve"> </t>
  </si>
  <si>
    <t>N.B. A seguito di approfondimenti con esperti del CREA, è stato chiarito che la percentuale minima da destinare agli interventi ambientali può scendere fino al 43,16%. Nell'ambito della presente ipotesi di riparto, quindi, è possibile spostare poco meno di 40 M€ dagli interventi ambientali a quelli per la competitività. Si fa presente che la soglia minima del 43,16% è soggetta a negoziazione con la Commissione europea e potrebbe essere aumentata.
Alla luce di questo chiarimento e fatta salva ogni diversa determinazione, il Dipartimento è orientato confermare l'attuale ipotesi di riparto, basata sul ring fencing ambientale al 48%, ritenendola equilibrata in considerazione sia dei fabbisogni effettivi dei diversi interventi a superficie sia del contributo che questi interventi offrono al raggiungimento degli obiettivi annuali di spesa.</t>
  </si>
  <si>
    <t>Piano Strategico della PAC 2023-2027. Riparto finanziario dello sviluppo rurale Regione Calabria</t>
  </si>
  <si>
    <t>Percentuale attribuita a ring fencing ambientale</t>
  </si>
  <si>
    <t>ANPA</t>
  </si>
  <si>
    <t>Sintesi finale 01/08 
Inviata al Ministero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</si>
</sst>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164" formatCode="#,##0\ &quot;€&quot;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rgb="FF365F9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vertical="center" wrapText="1"/>
    </xf>
    <xf numFmtId="0" fontId="0" fillId="0" borderId="5" xfId="0" applyBorder="1"/>
    <xf numFmtId="0" fontId="5" fillId="4" borderId="2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left" vertical="center" wrapText="1"/>
    </xf>
    <xf numFmtId="164" fontId="9" fillId="3" borderId="8" xfId="0" applyNumberFormat="1" applyFont="1" applyFill="1" applyBorder="1" applyAlignment="1">
      <alignment horizontal="left" vertical="center" wrapText="1"/>
    </xf>
    <xf numFmtId="164" fontId="9" fillId="4" borderId="8" xfId="0" applyNumberFormat="1" applyFont="1" applyFill="1" applyBorder="1" applyAlignment="1">
      <alignment horizontal="left" vertical="center" wrapText="1"/>
    </xf>
    <xf numFmtId="164" fontId="9" fillId="2" borderId="8" xfId="0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164" fontId="0" fillId="5" borderId="4" xfId="0" applyNumberFormat="1" applyFill="1" applyBorder="1" applyAlignment="1">
      <alignment horizontal="left"/>
    </xf>
    <xf numFmtId="164" fontId="2" fillId="0" borderId="7" xfId="0" applyNumberFormat="1" applyFont="1" applyBorder="1"/>
    <xf numFmtId="164" fontId="2" fillId="0" borderId="13" xfId="0" applyNumberFormat="1" applyFont="1" applyBorder="1"/>
    <xf numFmtId="0" fontId="0" fillId="0" borderId="6" xfId="0" applyBorder="1"/>
    <xf numFmtId="164" fontId="2" fillId="0" borderId="7" xfId="0" applyNumberFormat="1" applyFont="1" applyBorder="1" applyAlignment="1"/>
    <xf numFmtId="164" fontId="2" fillId="0" borderId="13" xfId="0" applyNumberFormat="1" applyFont="1" applyBorder="1" applyAlignment="1"/>
    <xf numFmtId="6" fontId="2" fillId="0" borderId="8" xfId="0" applyNumberFormat="1" applyFont="1" applyBorder="1"/>
    <xf numFmtId="6" fontId="0" fillId="0" borderId="0" xfId="0" applyNumberFormat="1"/>
    <xf numFmtId="0" fontId="0" fillId="0" borderId="3" xfId="0" applyBorder="1"/>
    <xf numFmtId="164" fontId="9" fillId="9" borderId="3" xfId="0" applyNumberFormat="1" applyFont="1" applyFill="1" applyBorder="1" applyAlignment="1">
      <alignment horizontal="left" vertical="center" wrapText="1"/>
    </xf>
    <xf numFmtId="164" fontId="9" fillId="9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Border="1"/>
    <xf numFmtId="6" fontId="2" fillId="0" borderId="0" xfId="0" applyNumberFormat="1" applyFont="1" applyBorder="1"/>
    <xf numFmtId="164" fontId="2" fillId="0" borderId="0" xfId="0" applyNumberFormat="1" applyFont="1" applyBorder="1" applyAlignment="1"/>
    <xf numFmtId="6" fontId="7" fillId="0" borderId="0" xfId="0" applyNumberFormat="1" applyFont="1" applyBorder="1"/>
    <xf numFmtId="0" fontId="0" fillId="9" borderId="0" xfId="0" applyFill="1" applyBorder="1"/>
    <xf numFmtId="0" fontId="8" fillId="9" borderId="14" xfId="0" applyFont="1" applyFill="1" applyBorder="1" applyAlignment="1">
      <alignment horizontal="center" vertical="center" wrapText="1" readingOrder="1"/>
    </xf>
    <xf numFmtId="6" fontId="0" fillId="9" borderId="0" xfId="0" applyNumberFormat="1" applyFill="1" applyBorder="1"/>
    <xf numFmtId="0" fontId="15" fillId="0" borderId="2" xfId="0" applyFont="1" applyBorder="1" applyAlignment="1">
      <alignment vertical="center" wrapText="1"/>
    </xf>
    <xf numFmtId="6" fontId="0" fillId="0" borderId="2" xfId="0" applyNumberFormat="1" applyBorder="1"/>
    <xf numFmtId="164" fontId="9" fillId="3" borderId="10" xfId="0" applyNumberFormat="1" applyFont="1" applyFill="1" applyBorder="1" applyAlignment="1">
      <alignment horizontal="left" vertical="center" wrapText="1"/>
    </xf>
    <xf numFmtId="164" fontId="9" fillId="4" borderId="10" xfId="0" applyNumberFormat="1" applyFont="1" applyFill="1" applyBorder="1" applyAlignment="1">
      <alignment horizontal="left" vertical="center" wrapText="1"/>
    </xf>
    <xf numFmtId="164" fontId="9" fillId="2" borderId="10" xfId="0" applyNumberFormat="1" applyFont="1" applyFill="1" applyBorder="1" applyAlignment="1">
      <alignment horizontal="left" vertical="center" wrapText="1"/>
    </xf>
    <xf numFmtId="164" fontId="0" fillId="5" borderId="3" xfId="0" applyNumberFormat="1" applyFill="1" applyBorder="1" applyAlignment="1">
      <alignment horizontal="left"/>
    </xf>
    <xf numFmtId="164" fontId="9" fillId="9" borderId="14" xfId="0" applyNumberFormat="1" applyFont="1" applyFill="1" applyBorder="1" applyAlignment="1">
      <alignment horizontal="left" vertical="center" wrapText="1"/>
    </xf>
    <xf numFmtId="164" fontId="0" fillId="9" borderId="14" xfId="0" applyNumberFormat="1" applyFill="1" applyBorder="1" applyAlignment="1">
      <alignment horizontal="left"/>
    </xf>
    <xf numFmtId="164" fontId="2" fillId="9" borderId="14" xfId="0" applyNumberFormat="1" applyFont="1" applyFill="1" applyBorder="1"/>
    <xf numFmtId="6" fontId="2" fillId="9" borderId="14" xfId="0" applyNumberFormat="1" applyFont="1" applyFill="1" applyBorder="1"/>
    <xf numFmtId="164" fontId="2" fillId="9" borderId="14" xfId="0" applyNumberFormat="1" applyFont="1" applyFill="1" applyBorder="1" applyAlignment="1"/>
    <xf numFmtId="6" fontId="7" fillId="9" borderId="14" xfId="0" applyNumberFormat="1" applyFont="1" applyFill="1" applyBorder="1"/>
    <xf numFmtId="164" fontId="2" fillId="0" borderId="3" xfId="0" applyNumberFormat="1" applyFont="1" applyBorder="1" applyAlignment="1"/>
    <xf numFmtId="164" fontId="2" fillId="0" borderId="15" xfId="0" applyNumberFormat="1" applyFont="1" applyBorder="1" applyAlignment="1"/>
    <xf numFmtId="164" fontId="2" fillId="0" borderId="14" xfId="0" applyNumberFormat="1" applyFont="1" applyBorder="1" applyAlignment="1"/>
    <xf numFmtId="6" fontId="2" fillId="0" borderId="1" xfId="0" applyNumberFormat="1" applyFont="1" applyBorder="1"/>
    <xf numFmtId="164" fontId="2" fillId="0" borderId="15" xfId="0" applyNumberFormat="1" applyFont="1" applyBorder="1"/>
    <xf numFmtId="164" fontId="2" fillId="0" borderId="14" xfId="0" applyNumberFormat="1" applyFont="1" applyBorder="1"/>
    <xf numFmtId="6" fontId="7" fillId="0" borderId="13" xfId="0" applyNumberFormat="1" applyFont="1" applyBorder="1"/>
    <xf numFmtId="164" fontId="0" fillId="5" borderId="2" xfId="0" applyNumberFormat="1" applyFill="1" applyBorder="1" applyAlignment="1">
      <alignment horizontal="left"/>
    </xf>
    <xf numFmtId="164" fontId="0" fillId="9" borderId="0" xfId="0" applyNumberFormat="1" applyFill="1" applyBorder="1" applyAlignment="1">
      <alignment horizontal="left"/>
    </xf>
    <xf numFmtId="164" fontId="9" fillId="3" borderId="2" xfId="0" applyNumberFormat="1" applyFont="1" applyFill="1" applyBorder="1" applyAlignment="1">
      <alignment horizontal="left" vertical="center" wrapText="1"/>
    </xf>
    <xf numFmtId="164" fontId="9" fillId="4" borderId="2" xfId="0" applyNumberFormat="1" applyFont="1" applyFill="1" applyBorder="1" applyAlignment="1">
      <alignment horizontal="left" vertical="center" wrapText="1"/>
    </xf>
    <xf numFmtId="164" fontId="9" fillId="2" borderId="2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164" fontId="0" fillId="5" borderId="2" xfId="0" applyNumberFormat="1" applyFill="1" applyBorder="1" applyAlignment="1">
      <alignment horizontal="right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6" fontId="7" fillId="0" borderId="8" xfId="0" applyNumberFormat="1" applyFont="1" applyBorder="1"/>
    <xf numFmtId="0" fontId="0" fillId="0" borderId="1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4" xfId="0" applyBorder="1"/>
    <xf numFmtId="165" fontId="0" fillId="0" borderId="0" xfId="0" applyNumberFormat="1"/>
    <xf numFmtId="0" fontId="8" fillId="6" borderId="2" xfId="0" applyFont="1" applyFill="1" applyBorder="1" applyAlignment="1">
      <alignment horizontal="center" vertical="center" wrapText="1" readingOrder="1"/>
    </xf>
    <xf numFmtId="0" fontId="7" fillId="6" borderId="2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 wrapText="1"/>
    </xf>
    <xf numFmtId="165" fontId="0" fillId="5" borderId="2" xfId="0" applyNumberFormat="1" applyFill="1" applyBorder="1" applyAlignment="1">
      <alignment horizontal="right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8" xfId="0" applyFont="1" applyBorder="1" applyAlignment="1">
      <alignment horizontal="left"/>
    </xf>
    <xf numFmtId="164" fontId="2" fillId="0" borderId="1" xfId="0" applyNumberFormat="1" applyFont="1" applyBorder="1"/>
    <xf numFmtId="6" fontId="0" fillId="0" borderId="0" xfId="0" applyNumberFormat="1" applyAlignment="1">
      <alignment vertical="center"/>
    </xf>
    <xf numFmtId="6" fontId="9" fillId="3" borderId="1" xfId="0" applyNumberFormat="1" applyFont="1" applyFill="1" applyBorder="1" applyAlignment="1">
      <alignment horizontal="left" vertical="center" wrapText="1"/>
    </xf>
    <xf numFmtId="6" fontId="9" fillId="4" borderId="1" xfId="0" applyNumberFormat="1" applyFont="1" applyFill="1" applyBorder="1" applyAlignment="1">
      <alignment horizontal="left" vertical="center" wrapText="1"/>
    </xf>
    <xf numFmtId="6" fontId="9" fillId="2" borderId="1" xfId="0" applyNumberFormat="1" applyFont="1" applyFill="1" applyBorder="1" applyAlignment="1">
      <alignment horizontal="left" vertical="center" wrapText="1"/>
    </xf>
    <xf numFmtId="165" fontId="0" fillId="3" borderId="2" xfId="0" applyNumberFormat="1" applyFill="1" applyBorder="1" applyAlignment="1">
      <alignment horizontal="left" vertical="center"/>
    </xf>
    <xf numFmtId="165" fontId="0" fillId="4" borderId="2" xfId="0" applyNumberFormat="1" applyFill="1" applyBorder="1" applyAlignment="1">
      <alignment horizontal="left" vertical="center"/>
    </xf>
    <xf numFmtId="165" fontId="0" fillId="2" borderId="2" xfId="0" applyNumberFormat="1" applyFill="1" applyBorder="1" applyAlignment="1">
      <alignment horizontal="left" vertical="center"/>
    </xf>
    <xf numFmtId="165" fontId="2" fillId="0" borderId="15" xfId="0" applyNumberFormat="1" applyFont="1" applyBorder="1"/>
    <xf numFmtId="165" fontId="2" fillId="0" borderId="14" xfId="0" applyNumberFormat="1" applyFont="1" applyBorder="1"/>
    <xf numFmtId="8" fontId="7" fillId="0" borderId="1" xfId="0" applyNumberFormat="1" applyFont="1" applyBorder="1"/>
    <xf numFmtId="165" fontId="2" fillId="0" borderId="20" xfId="0" applyNumberFormat="1" applyFont="1" applyBorder="1"/>
    <xf numFmtId="0" fontId="0" fillId="0" borderId="21" xfId="0" applyBorder="1"/>
    <xf numFmtId="0" fontId="0" fillId="0" borderId="22" xfId="0" applyBorder="1"/>
    <xf numFmtId="0" fontId="2" fillId="0" borderId="17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0" fillId="0" borderId="1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6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0" fillId="0" borderId="0" xfId="0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0" fillId="0" borderId="6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4" fillId="8" borderId="11" xfId="0" applyFont="1" applyFill="1" applyBorder="1" applyAlignment="1">
      <alignment horizontal="left" vertical="top" wrapText="1"/>
    </xf>
    <xf numFmtId="0" fontId="4" fillId="8" borderId="0" xfId="0" applyFont="1" applyFill="1" applyBorder="1" applyAlignment="1">
      <alignment horizontal="left" vertical="top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5" borderId="3" xfId="0" applyFill="1" applyBorder="1" applyAlignment="1">
      <alignment horizontal="center"/>
    </xf>
    <xf numFmtId="0" fontId="0" fillId="5" borderId="9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0" borderId="0" xfId="0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FBE2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339852</xdr:rowOff>
    </xdr:from>
    <xdr:ext cx="44450" cy="6350"/>
    <xdr:sp macro="" textlink="">
      <xdr:nvSpPr>
        <xdr:cNvPr id="2" name="Shape 378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995057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20</xdr:row>
      <xdr:rowOff>339852</xdr:rowOff>
    </xdr:from>
    <xdr:ext cx="44450" cy="6350"/>
    <xdr:sp macro="" textlink="">
      <xdr:nvSpPr>
        <xdr:cNvPr id="3" name="Shape 378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995057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24</xdr:row>
      <xdr:rowOff>339852</xdr:rowOff>
    </xdr:from>
    <xdr:ext cx="44450" cy="6350"/>
    <xdr:sp macro="" textlink="">
      <xdr:nvSpPr>
        <xdr:cNvPr id="4" name="Shape 378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12112752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24</xdr:row>
      <xdr:rowOff>339852</xdr:rowOff>
    </xdr:from>
    <xdr:ext cx="44450" cy="6350"/>
    <xdr:sp macro="" textlink="">
      <xdr:nvSpPr>
        <xdr:cNvPr id="5" name="Shape 378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12112752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6" name="Shape 378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7" name="Shape 378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25400</xdr:colOff>
      <xdr:row>51</xdr:row>
      <xdr:rowOff>0</xdr:rowOff>
    </xdr:from>
    <xdr:ext cx="44450" cy="6350"/>
    <xdr:sp macro="" textlink="">
      <xdr:nvSpPr>
        <xdr:cNvPr id="8" name="Shape 378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625600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719666</xdr:colOff>
      <xdr:row>51</xdr:row>
      <xdr:rowOff>0</xdr:rowOff>
    </xdr:from>
    <xdr:ext cx="44450" cy="6350"/>
    <xdr:sp macro="" textlink="">
      <xdr:nvSpPr>
        <xdr:cNvPr id="9" name="Shape 378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0141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10" name="Shape 378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11" name="Shape 378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51</xdr:row>
      <xdr:rowOff>0</xdr:rowOff>
    </xdr:from>
    <xdr:ext cx="44450" cy="6350"/>
    <xdr:sp macro="" textlink="">
      <xdr:nvSpPr>
        <xdr:cNvPr id="12" name="Shape 378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00200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51</xdr:row>
      <xdr:rowOff>0</xdr:rowOff>
    </xdr:from>
    <xdr:ext cx="44450" cy="6350"/>
    <xdr:sp macro="" textlink="">
      <xdr:nvSpPr>
        <xdr:cNvPr id="13" name="Shape 378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600200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14" name="Shape 378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15" name="Shape 378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25400</xdr:colOff>
      <xdr:row>51</xdr:row>
      <xdr:rowOff>0</xdr:rowOff>
    </xdr:from>
    <xdr:ext cx="44450" cy="6350"/>
    <xdr:sp macro="" textlink="">
      <xdr:nvSpPr>
        <xdr:cNvPr id="16" name="Shape 378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625600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719666</xdr:colOff>
      <xdr:row>51</xdr:row>
      <xdr:rowOff>0</xdr:rowOff>
    </xdr:from>
    <xdr:ext cx="44450" cy="6350"/>
    <xdr:sp macro="" textlink="">
      <xdr:nvSpPr>
        <xdr:cNvPr id="17" name="Shape 378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10141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18" name="Shape 378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19" name="Shape 378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51</xdr:row>
      <xdr:rowOff>0</xdr:rowOff>
    </xdr:from>
    <xdr:ext cx="44450" cy="6350"/>
    <xdr:sp macro="" textlink="">
      <xdr:nvSpPr>
        <xdr:cNvPr id="20" name="Shape 378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600200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51</xdr:row>
      <xdr:rowOff>0</xdr:rowOff>
    </xdr:from>
    <xdr:ext cx="44450" cy="6350"/>
    <xdr:sp macro="" textlink="">
      <xdr:nvSpPr>
        <xdr:cNvPr id="21" name="Shape 378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600200" y="23602950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25</xdr:row>
      <xdr:rowOff>339852</xdr:rowOff>
    </xdr:from>
    <xdr:ext cx="44450" cy="6350"/>
    <xdr:sp macro="" textlink="">
      <xdr:nvSpPr>
        <xdr:cNvPr id="22" name="Shape 378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1261757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25</xdr:row>
      <xdr:rowOff>339852</xdr:rowOff>
    </xdr:from>
    <xdr:ext cx="44450" cy="6350"/>
    <xdr:sp macro="" textlink="">
      <xdr:nvSpPr>
        <xdr:cNvPr id="23" name="Shape 378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1261757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26</xdr:row>
      <xdr:rowOff>339852</xdr:rowOff>
    </xdr:from>
    <xdr:ext cx="44450" cy="6350"/>
    <xdr:sp macro="" textlink="">
      <xdr:nvSpPr>
        <xdr:cNvPr id="24" name="Shape 378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13160502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26</xdr:row>
      <xdr:rowOff>339852</xdr:rowOff>
    </xdr:from>
    <xdr:ext cx="44450" cy="6350"/>
    <xdr:sp macro="" textlink="">
      <xdr:nvSpPr>
        <xdr:cNvPr id="25" name="Shape 378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13160502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25</xdr:row>
      <xdr:rowOff>339852</xdr:rowOff>
    </xdr:from>
    <xdr:ext cx="44450" cy="6350"/>
    <xdr:sp macro="" textlink="">
      <xdr:nvSpPr>
        <xdr:cNvPr id="26" name="Shape 378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1261757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25</xdr:row>
      <xdr:rowOff>339852</xdr:rowOff>
    </xdr:from>
    <xdr:ext cx="44450" cy="6350"/>
    <xdr:sp macro="" textlink="">
      <xdr:nvSpPr>
        <xdr:cNvPr id="27" name="Shape 378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1261757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26</xdr:row>
      <xdr:rowOff>339852</xdr:rowOff>
    </xdr:from>
    <xdr:ext cx="44450" cy="6350"/>
    <xdr:sp macro="" textlink="">
      <xdr:nvSpPr>
        <xdr:cNvPr id="28" name="Shape 378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0" y="13160502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0</xdr:colOff>
      <xdr:row>26</xdr:row>
      <xdr:rowOff>339852</xdr:rowOff>
    </xdr:from>
    <xdr:ext cx="44450" cy="6350"/>
    <xdr:sp macro="" textlink="">
      <xdr:nvSpPr>
        <xdr:cNvPr id="29" name="Shape 378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0" y="13160502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0</xdr:col>
      <xdr:colOff>719666</xdr:colOff>
      <xdr:row>28</xdr:row>
      <xdr:rowOff>0</xdr:rowOff>
    </xdr:from>
    <xdr:ext cx="44450" cy="6350"/>
    <xdr:sp macro="" textlink="">
      <xdr:nvSpPr>
        <xdr:cNvPr id="30" name="Shape 378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10141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31" name="Shape 378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32" name="Shape 378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33" name="Shape 378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34" name="Shape 378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35" name="Shape 378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19</xdr:row>
      <xdr:rowOff>339852</xdr:rowOff>
    </xdr:from>
    <xdr:ext cx="44450" cy="6350"/>
    <xdr:sp macro="" textlink="">
      <xdr:nvSpPr>
        <xdr:cNvPr id="36" name="Shape 378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600200" y="9550527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37" name="Shape 378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2</xdr:col>
      <xdr:colOff>0</xdr:colOff>
      <xdr:row>28</xdr:row>
      <xdr:rowOff>0</xdr:rowOff>
    </xdr:from>
    <xdr:ext cx="44450" cy="6350"/>
    <xdr:sp macro="" textlink="">
      <xdr:nvSpPr>
        <xdr:cNvPr id="38" name="Shape 378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600200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1</xdr:col>
      <xdr:colOff>3930</xdr:colOff>
      <xdr:row>28</xdr:row>
      <xdr:rowOff>0</xdr:rowOff>
    </xdr:from>
    <xdr:ext cx="44450" cy="6350"/>
    <xdr:sp macro="" textlink="">
      <xdr:nvSpPr>
        <xdr:cNvPr id="39" name="Shape 378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718305" y="13573125"/>
          <a:ext cx="44450" cy="6350"/>
        </a:xfrm>
        <a:custGeom>
          <a:avLst/>
          <a:gdLst/>
          <a:ahLst/>
          <a:cxnLst/>
          <a:rect l="0" t="0" r="0" b="0"/>
          <a:pathLst>
            <a:path w="44450" h="6350">
              <a:moveTo>
                <a:pt x="44196" y="0"/>
              </a:moveTo>
              <a:lnTo>
                <a:pt x="0" y="0"/>
              </a:lnTo>
              <a:lnTo>
                <a:pt x="0" y="6096"/>
              </a:lnTo>
              <a:lnTo>
                <a:pt x="44196" y="6096"/>
              </a:lnTo>
              <a:lnTo>
                <a:pt x="44196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showGridLines="0" tabSelected="1" zoomScale="90" zoomScaleNormal="90" workbookViewId="0">
      <selection activeCell="A3" sqref="A3"/>
    </sheetView>
  </sheetViews>
  <sheetFormatPr defaultRowHeight="15" x14ac:dyDescent="0.25"/>
  <cols>
    <col min="1" max="1" width="8.140625" customWidth="1"/>
    <col min="2" max="2" width="10.42578125" customWidth="1"/>
    <col min="3" max="3" width="18.5703125" customWidth="1"/>
    <col min="4" max="4" width="8.140625" customWidth="1"/>
    <col min="5" max="5" width="15.85546875" hidden="1" customWidth="1"/>
    <col min="6" max="6" width="12.85546875" hidden="1" customWidth="1"/>
    <col min="7" max="7" width="14.7109375" hidden="1" customWidth="1"/>
    <col min="8" max="8" width="15.42578125" hidden="1" customWidth="1"/>
    <col min="9" max="9" width="12.5703125" hidden="1" customWidth="1"/>
    <col min="10" max="10" width="12" hidden="1" customWidth="1"/>
    <col min="11" max="13" width="12.5703125" hidden="1" customWidth="1"/>
    <col min="14" max="14" width="28.42578125" customWidth="1"/>
    <col min="15" max="15" width="4.140625" customWidth="1"/>
    <col min="16" max="16" width="16" customWidth="1"/>
    <col min="17" max="17" width="17" customWidth="1"/>
    <col min="18" max="18" width="13.42578125" customWidth="1"/>
    <col min="19" max="19" width="3" customWidth="1"/>
    <col min="20" max="20" width="14.140625" customWidth="1"/>
    <col min="21" max="21" width="13.42578125" customWidth="1"/>
    <col min="22" max="22" width="3.140625" customWidth="1"/>
    <col min="23" max="23" width="14.140625" customWidth="1"/>
    <col min="24" max="24" width="13.7109375" customWidth="1"/>
    <col min="25" max="25" width="3.42578125" customWidth="1"/>
    <col min="26" max="26" width="16.42578125" bestFit="1" customWidth="1"/>
    <col min="27" max="27" width="13" customWidth="1"/>
    <col min="28" max="28" width="3.42578125" customWidth="1"/>
    <col min="29" max="29" width="19.5703125" customWidth="1"/>
    <col min="30" max="30" width="17.85546875" bestFit="1" customWidth="1"/>
  </cols>
  <sheetData>
    <row r="1" spans="1:30" ht="46.5" customHeight="1" x14ac:dyDescent="0.25">
      <c r="A1" s="131" t="s">
        <v>168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</row>
    <row r="2" spans="1:30" ht="95.25" customHeight="1" x14ac:dyDescent="0.25">
      <c r="A2" s="129" t="s">
        <v>143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</row>
    <row r="3" spans="1:30" ht="75" x14ac:dyDescent="0.25">
      <c r="A3" s="86" t="s">
        <v>0</v>
      </c>
      <c r="B3" s="87" t="s">
        <v>129</v>
      </c>
      <c r="C3" s="87" t="s">
        <v>1</v>
      </c>
      <c r="D3" s="87" t="s">
        <v>2</v>
      </c>
      <c r="E3" s="85" t="s">
        <v>140</v>
      </c>
      <c r="F3" s="85" t="s">
        <v>132</v>
      </c>
      <c r="G3" s="85" t="s">
        <v>135</v>
      </c>
      <c r="H3" s="85" t="s">
        <v>142</v>
      </c>
      <c r="I3" s="85" t="s">
        <v>136</v>
      </c>
      <c r="J3" s="85" t="s">
        <v>137</v>
      </c>
      <c r="K3" s="85" t="s">
        <v>133</v>
      </c>
      <c r="L3" s="85" t="s">
        <v>138</v>
      </c>
      <c r="M3" s="85" t="s">
        <v>134</v>
      </c>
      <c r="N3" s="85" t="s">
        <v>144</v>
      </c>
      <c r="O3" s="47"/>
      <c r="P3" s="85" t="s">
        <v>165</v>
      </c>
      <c r="Q3" s="85" t="s">
        <v>152</v>
      </c>
      <c r="R3" s="85" t="s">
        <v>150</v>
      </c>
      <c r="S3" s="47"/>
      <c r="T3" s="85" t="s">
        <v>151</v>
      </c>
      <c r="U3" s="85" t="s">
        <v>150</v>
      </c>
      <c r="V3" s="83"/>
      <c r="W3" s="85" t="s">
        <v>133</v>
      </c>
      <c r="X3" s="85" t="s">
        <v>150</v>
      </c>
      <c r="Z3" s="85" t="s">
        <v>170</v>
      </c>
      <c r="AA3" s="85" t="s">
        <v>150</v>
      </c>
      <c r="AC3" s="85" t="s">
        <v>171</v>
      </c>
    </row>
    <row r="4" spans="1:30" ht="30" x14ac:dyDescent="0.25">
      <c r="A4" s="5">
        <v>1</v>
      </c>
      <c r="B4" s="6" t="s">
        <v>3</v>
      </c>
      <c r="C4" s="7" t="s">
        <v>4</v>
      </c>
      <c r="D4" s="28" t="s">
        <v>5</v>
      </c>
      <c r="E4" s="25">
        <v>19800000</v>
      </c>
      <c r="F4" s="22">
        <v>50000000</v>
      </c>
      <c r="G4" s="22">
        <v>50000000</v>
      </c>
      <c r="H4" s="22">
        <v>50000000</v>
      </c>
      <c r="I4" s="22">
        <v>50000000</v>
      </c>
      <c r="J4" s="22">
        <v>19800000</v>
      </c>
      <c r="K4" s="22">
        <v>22000000</v>
      </c>
      <c r="L4" s="22">
        <v>19800000</v>
      </c>
      <c r="M4" s="22">
        <v>22000000</v>
      </c>
      <c r="N4" s="70">
        <v>35000000</v>
      </c>
      <c r="O4" s="55"/>
      <c r="P4" s="25">
        <v>50000000</v>
      </c>
      <c r="Q4" s="49" t="s">
        <v>166</v>
      </c>
      <c r="R4" s="50">
        <f>P4-N4</f>
        <v>15000000</v>
      </c>
      <c r="S4" s="48"/>
      <c r="T4" s="70">
        <v>25000000</v>
      </c>
      <c r="U4" s="50">
        <f t="shared" ref="U4:U35" si="0">T4-N4</f>
        <v>-10000000</v>
      </c>
      <c r="W4" s="51">
        <v>50000000</v>
      </c>
      <c r="X4" s="50">
        <f>W4-N4</f>
        <v>15000000</v>
      </c>
      <c r="Z4" s="22">
        <v>30000000</v>
      </c>
      <c r="AA4" s="96">
        <f>Z4-N4</f>
        <v>-5000000</v>
      </c>
      <c r="AC4" s="99">
        <v>40000000</v>
      </c>
    </row>
    <row r="5" spans="1:30" ht="45" x14ac:dyDescent="0.25">
      <c r="A5" s="5">
        <v>2</v>
      </c>
      <c r="B5" s="6" t="s">
        <v>6</v>
      </c>
      <c r="C5" s="7" t="s">
        <v>7</v>
      </c>
      <c r="D5" s="28"/>
      <c r="E5" s="25">
        <v>1000000</v>
      </c>
      <c r="F5" s="22">
        <v>15000000</v>
      </c>
      <c r="G5" s="22">
        <v>1800000</v>
      </c>
      <c r="H5" s="22">
        <v>25000000</v>
      </c>
      <c r="I5" s="22">
        <v>6800000</v>
      </c>
      <c r="J5" s="22">
        <v>0</v>
      </c>
      <c r="K5" s="22">
        <v>0</v>
      </c>
      <c r="L5" s="22">
        <v>1000000</v>
      </c>
      <c r="M5" s="22">
        <v>2000000</v>
      </c>
      <c r="N5" s="22">
        <v>1500000</v>
      </c>
      <c r="O5" s="55"/>
      <c r="P5" s="25">
        <v>1500000</v>
      </c>
      <c r="Q5" s="49"/>
      <c r="R5" s="50">
        <f t="shared" ref="R5:R61" si="1">P5-N5</f>
        <v>0</v>
      </c>
      <c r="S5" s="38"/>
      <c r="T5" s="70">
        <v>1500000</v>
      </c>
      <c r="U5" s="50">
        <f t="shared" si="0"/>
        <v>0</v>
      </c>
      <c r="W5" s="51">
        <v>1000000</v>
      </c>
      <c r="X5" s="50">
        <f t="shared" ref="X5:X53" si="2">W5-N5</f>
        <v>-500000</v>
      </c>
      <c r="Z5" s="22">
        <v>1000000</v>
      </c>
      <c r="AA5" s="96">
        <f t="shared" ref="AA5:AA61" si="3">Z5-N5</f>
        <v>-500000</v>
      </c>
      <c r="AC5" s="99">
        <v>1500000</v>
      </c>
    </row>
    <row r="6" spans="1:30" ht="45" x14ac:dyDescent="0.25">
      <c r="A6" s="5">
        <v>3</v>
      </c>
      <c r="B6" s="6" t="s">
        <v>8</v>
      </c>
      <c r="C6" s="9" t="s">
        <v>9</v>
      </c>
      <c r="D6" s="28" t="s">
        <v>10</v>
      </c>
      <c r="E6" s="25">
        <v>3000000</v>
      </c>
      <c r="F6" s="22">
        <v>0</v>
      </c>
      <c r="G6" s="22">
        <v>0</v>
      </c>
      <c r="H6" s="22">
        <v>0</v>
      </c>
      <c r="I6" s="22">
        <v>3000000</v>
      </c>
      <c r="J6" s="22">
        <v>3000000</v>
      </c>
      <c r="K6" s="22">
        <v>0</v>
      </c>
      <c r="L6" s="22">
        <v>3000000</v>
      </c>
      <c r="M6" s="22">
        <v>5000000</v>
      </c>
      <c r="N6" s="22">
        <v>0</v>
      </c>
      <c r="O6" s="55"/>
      <c r="P6" s="25">
        <v>0</v>
      </c>
      <c r="Q6" s="49"/>
      <c r="R6" s="50">
        <f t="shared" si="1"/>
        <v>0</v>
      </c>
      <c r="S6" s="38"/>
      <c r="T6" s="70">
        <v>0</v>
      </c>
      <c r="U6" s="50">
        <f t="shared" si="0"/>
        <v>0</v>
      </c>
      <c r="W6" s="51">
        <v>0</v>
      </c>
      <c r="X6" s="50">
        <f t="shared" si="2"/>
        <v>0</v>
      </c>
      <c r="Z6" s="22">
        <v>3000000</v>
      </c>
      <c r="AA6" s="96">
        <f t="shared" si="3"/>
        <v>3000000</v>
      </c>
      <c r="AC6" s="99">
        <v>0</v>
      </c>
    </row>
    <row r="7" spans="1:30" ht="45" x14ac:dyDescent="0.25">
      <c r="A7" s="5">
        <v>4</v>
      </c>
      <c r="B7" s="6" t="s">
        <v>11</v>
      </c>
      <c r="C7" s="9" t="s">
        <v>12</v>
      </c>
      <c r="D7" s="28"/>
      <c r="E7" s="25">
        <v>3500000</v>
      </c>
      <c r="F7" s="22">
        <v>0</v>
      </c>
      <c r="G7" s="22">
        <v>4500000</v>
      </c>
      <c r="H7" s="22">
        <v>5000000</v>
      </c>
      <c r="I7" s="22">
        <v>3000000</v>
      </c>
      <c r="J7" s="22">
        <v>3500000</v>
      </c>
      <c r="K7" s="22">
        <v>0</v>
      </c>
      <c r="L7" s="22">
        <v>3500000</v>
      </c>
      <c r="M7" s="22">
        <v>0</v>
      </c>
      <c r="N7" s="22">
        <v>0</v>
      </c>
      <c r="O7" s="55"/>
      <c r="P7" s="25">
        <v>0</v>
      </c>
      <c r="Q7" s="49"/>
      <c r="R7" s="50">
        <f t="shared" si="1"/>
        <v>0</v>
      </c>
      <c r="S7" s="38"/>
      <c r="T7" s="70">
        <v>0</v>
      </c>
      <c r="U7" s="50">
        <f t="shared" si="0"/>
        <v>0</v>
      </c>
      <c r="W7" s="51">
        <v>0</v>
      </c>
      <c r="X7" s="50">
        <f t="shared" si="2"/>
        <v>0</v>
      </c>
      <c r="Z7" s="22">
        <v>3500000</v>
      </c>
      <c r="AA7" s="96">
        <f t="shared" si="3"/>
        <v>3500000</v>
      </c>
      <c r="AC7" s="99">
        <v>0</v>
      </c>
    </row>
    <row r="8" spans="1:30" ht="71.25" customHeight="1" x14ac:dyDescent="0.25">
      <c r="A8" s="5">
        <v>5</v>
      </c>
      <c r="B8" s="6" t="s">
        <v>13</v>
      </c>
      <c r="C8" s="7" t="s">
        <v>14</v>
      </c>
      <c r="D8" s="28" t="s">
        <v>15</v>
      </c>
      <c r="E8" s="25">
        <v>24300000</v>
      </c>
      <c r="F8" s="22">
        <v>0</v>
      </c>
      <c r="G8" s="22">
        <v>0</v>
      </c>
      <c r="H8" s="22">
        <v>0</v>
      </c>
      <c r="I8" s="22">
        <v>10000000</v>
      </c>
      <c r="J8" s="22">
        <v>24300000</v>
      </c>
      <c r="K8" s="22">
        <v>27000000</v>
      </c>
      <c r="L8" s="22">
        <v>24300000</v>
      </c>
      <c r="M8" s="22">
        <v>12000000</v>
      </c>
      <c r="N8" s="22">
        <v>25000000</v>
      </c>
      <c r="O8" s="55"/>
      <c r="P8" s="25">
        <v>15000000</v>
      </c>
      <c r="Q8" s="73" t="s">
        <v>153</v>
      </c>
      <c r="R8" s="50">
        <f t="shared" si="1"/>
        <v>-10000000</v>
      </c>
      <c r="S8" s="38"/>
      <c r="T8" s="70">
        <v>20000000</v>
      </c>
      <c r="U8" s="50">
        <f t="shared" si="0"/>
        <v>-5000000</v>
      </c>
      <c r="W8" s="51">
        <v>25000000</v>
      </c>
      <c r="X8" s="50">
        <f t="shared" si="2"/>
        <v>0</v>
      </c>
      <c r="Z8" s="70">
        <v>24300000</v>
      </c>
      <c r="AA8" s="96">
        <f t="shared" si="3"/>
        <v>-700000</v>
      </c>
      <c r="AC8" s="99">
        <v>20000000</v>
      </c>
      <c r="AD8" s="89"/>
    </row>
    <row r="9" spans="1:30" ht="60" x14ac:dyDescent="0.25">
      <c r="A9" s="5">
        <v>13</v>
      </c>
      <c r="B9" s="6" t="s">
        <v>16</v>
      </c>
      <c r="C9" s="10" t="s">
        <v>17</v>
      </c>
      <c r="D9" s="28" t="s">
        <v>18</v>
      </c>
      <c r="E9" s="25">
        <v>3000000</v>
      </c>
      <c r="F9" s="22">
        <v>7000000</v>
      </c>
      <c r="G9" s="22">
        <v>4500000</v>
      </c>
      <c r="H9" s="22">
        <v>10000000</v>
      </c>
      <c r="I9" s="22">
        <v>0</v>
      </c>
      <c r="J9" s="22">
        <v>3000000</v>
      </c>
      <c r="K9" s="22">
        <v>5000000</v>
      </c>
      <c r="L9" s="22">
        <v>3000000</v>
      </c>
      <c r="M9" s="22">
        <v>5000000</v>
      </c>
      <c r="N9" s="22">
        <v>4500000</v>
      </c>
      <c r="O9" s="55"/>
      <c r="P9" s="25">
        <v>6500000</v>
      </c>
      <c r="Q9" s="73" t="s">
        <v>154</v>
      </c>
      <c r="R9" s="50">
        <f t="shared" si="1"/>
        <v>2000000</v>
      </c>
      <c r="S9" s="38"/>
      <c r="T9" s="70">
        <v>3000000</v>
      </c>
      <c r="U9" s="50">
        <f t="shared" si="0"/>
        <v>-1500000</v>
      </c>
      <c r="W9" s="51">
        <v>3000000</v>
      </c>
      <c r="X9" s="50">
        <f t="shared" si="2"/>
        <v>-1500000</v>
      </c>
      <c r="Z9" s="22">
        <v>4000000</v>
      </c>
      <c r="AA9" s="96">
        <f t="shared" si="3"/>
        <v>-500000</v>
      </c>
      <c r="AC9" s="99">
        <v>5000000</v>
      </c>
    </row>
    <row r="10" spans="1:30" ht="180" x14ac:dyDescent="0.25">
      <c r="A10" s="5">
        <v>14</v>
      </c>
      <c r="B10" s="6" t="s">
        <v>19</v>
      </c>
      <c r="C10" s="7" t="s">
        <v>20</v>
      </c>
      <c r="D10" s="28" t="s">
        <v>21</v>
      </c>
      <c r="E10" s="25">
        <v>4200000</v>
      </c>
      <c r="F10" s="22">
        <v>10000000</v>
      </c>
      <c r="G10" s="22">
        <v>10000000</v>
      </c>
      <c r="H10" s="22">
        <v>8000000</v>
      </c>
      <c r="I10" s="22">
        <v>4000000</v>
      </c>
      <c r="J10" s="22">
        <v>10000000</v>
      </c>
      <c r="K10" s="22">
        <v>6000000</v>
      </c>
      <c r="L10" s="22">
        <v>4200000</v>
      </c>
      <c r="M10" s="22">
        <v>6000000</v>
      </c>
      <c r="N10" s="22">
        <v>7500000</v>
      </c>
      <c r="O10" s="55"/>
      <c r="P10" s="25">
        <v>13500000</v>
      </c>
      <c r="Q10" s="74" t="s">
        <v>155</v>
      </c>
      <c r="R10" s="50">
        <f t="shared" si="1"/>
        <v>6000000</v>
      </c>
      <c r="S10" s="38"/>
      <c r="T10" s="70">
        <v>5000000</v>
      </c>
      <c r="U10" s="50">
        <f t="shared" si="0"/>
        <v>-2500000</v>
      </c>
      <c r="W10" s="51">
        <v>10000000</v>
      </c>
      <c r="X10" s="50">
        <f t="shared" si="2"/>
        <v>2500000</v>
      </c>
      <c r="Z10" s="22">
        <v>5000000</v>
      </c>
      <c r="AA10" s="96">
        <f t="shared" si="3"/>
        <v>-2500000</v>
      </c>
      <c r="AC10" s="99">
        <v>10000000</v>
      </c>
    </row>
    <row r="11" spans="1:30" ht="75" x14ac:dyDescent="0.25">
      <c r="A11" s="5">
        <v>16</v>
      </c>
      <c r="B11" s="6" t="s">
        <v>22</v>
      </c>
      <c r="C11" s="7" t="s">
        <v>128</v>
      </c>
      <c r="D11" s="28"/>
      <c r="E11" s="25">
        <v>500000</v>
      </c>
      <c r="F11" s="22">
        <v>900000</v>
      </c>
      <c r="G11" s="22">
        <v>900000</v>
      </c>
      <c r="H11" s="22">
        <v>0</v>
      </c>
      <c r="I11" s="22">
        <v>500000</v>
      </c>
      <c r="J11" s="22">
        <v>500000</v>
      </c>
      <c r="K11" s="22">
        <v>0</v>
      </c>
      <c r="L11" s="22">
        <v>500000</v>
      </c>
      <c r="M11" s="22">
        <v>1000000</v>
      </c>
      <c r="N11" s="22">
        <v>150000</v>
      </c>
      <c r="O11" s="55"/>
      <c r="P11" s="25">
        <v>150000</v>
      </c>
      <c r="Q11" s="73"/>
      <c r="R11" s="50">
        <f t="shared" si="1"/>
        <v>0</v>
      </c>
      <c r="S11" s="38"/>
      <c r="T11" s="70">
        <v>150000</v>
      </c>
      <c r="U11" s="50">
        <f t="shared" si="0"/>
        <v>0</v>
      </c>
      <c r="W11" s="51">
        <v>200000</v>
      </c>
      <c r="X11" s="50">
        <f t="shared" si="2"/>
        <v>50000</v>
      </c>
      <c r="Z11" s="22">
        <v>500000</v>
      </c>
      <c r="AA11" s="96">
        <f t="shared" si="3"/>
        <v>350000</v>
      </c>
      <c r="AC11" s="99">
        <v>150000</v>
      </c>
    </row>
    <row r="12" spans="1:30" ht="60" x14ac:dyDescent="0.25">
      <c r="A12" s="5">
        <v>17</v>
      </c>
      <c r="B12" s="6" t="s">
        <v>23</v>
      </c>
      <c r="C12" s="11" t="s">
        <v>24</v>
      </c>
      <c r="D12" s="28"/>
      <c r="E12" s="25">
        <v>1000000</v>
      </c>
      <c r="F12" s="22">
        <v>5000000</v>
      </c>
      <c r="G12" s="22">
        <v>2500000</v>
      </c>
      <c r="H12" s="22">
        <v>8000000</v>
      </c>
      <c r="I12" s="22">
        <v>1000000</v>
      </c>
      <c r="J12" s="22">
        <v>1000000</v>
      </c>
      <c r="K12" s="22">
        <v>2000000</v>
      </c>
      <c r="L12" s="22">
        <v>1000000</v>
      </c>
      <c r="M12" s="22">
        <v>2000000</v>
      </c>
      <c r="N12" s="22">
        <v>1500000</v>
      </c>
      <c r="O12" s="55"/>
      <c r="P12" s="25">
        <v>1000000</v>
      </c>
      <c r="Q12" s="73"/>
      <c r="R12" s="50">
        <f t="shared" si="1"/>
        <v>-500000</v>
      </c>
      <c r="S12" s="38"/>
      <c r="T12" s="70">
        <v>5000000</v>
      </c>
      <c r="U12" s="50">
        <f t="shared" si="0"/>
        <v>3500000</v>
      </c>
      <c r="W12" s="51">
        <v>5000000</v>
      </c>
      <c r="X12" s="50">
        <f t="shared" si="2"/>
        <v>3500000</v>
      </c>
      <c r="Z12" s="22">
        <v>10000000</v>
      </c>
      <c r="AA12" s="96">
        <f t="shared" si="3"/>
        <v>8500000</v>
      </c>
      <c r="AC12" s="99">
        <v>1000000</v>
      </c>
    </row>
    <row r="13" spans="1:30" ht="135" x14ac:dyDescent="0.25">
      <c r="A13" s="5">
        <v>18</v>
      </c>
      <c r="B13" s="6" t="s">
        <v>25</v>
      </c>
      <c r="C13" s="10" t="s">
        <v>26</v>
      </c>
      <c r="D13" s="28" t="s">
        <v>27</v>
      </c>
      <c r="E13" s="25">
        <v>4000000</v>
      </c>
      <c r="F13" s="22">
        <v>4500000</v>
      </c>
      <c r="G13" s="22">
        <v>4500000</v>
      </c>
      <c r="H13" s="22">
        <v>4500000</v>
      </c>
      <c r="I13" s="22">
        <v>4500000</v>
      </c>
      <c r="J13" s="22">
        <v>4000000</v>
      </c>
      <c r="K13" s="22">
        <v>5000000</v>
      </c>
      <c r="L13" s="22">
        <v>10000000</v>
      </c>
      <c r="M13" s="22">
        <v>5000000</v>
      </c>
      <c r="N13" s="22">
        <v>7500000</v>
      </c>
      <c r="O13" s="55"/>
      <c r="P13" s="25">
        <v>6500000</v>
      </c>
      <c r="Q13" s="73" t="s">
        <v>156</v>
      </c>
      <c r="R13" s="50">
        <f t="shared" si="1"/>
        <v>-1000000</v>
      </c>
      <c r="S13" s="38"/>
      <c r="T13" s="70">
        <v>7500000</v>
      </c>
      <c r="U13" s="50">
        <f t="shared" si="0"/>
        <v>0</v>
      </c>
      <c r="W13" s="51">
        <v>10000000</v>
      </c>
      <c r="X13" s="50">
        <f t="shared" si="2"/>
        <v>2500000</v>
      </c>
      <c r="Z13" s="22">
        <v>4000000</v>
      </c>
      <c r="AA13" s="96">
        <f t="shared" si="3"/>
        <v>-3500000</v>
      </c>
      <c r="AC13" s="99">
        <v>7000000</v>
      </c>
    </row>
    <row r="14" spans="1:30" ht="60" x14ac:dyDescent="0.25">
      <c r="A14" s="5">
        <v>21</v>
      </c>
      <c r="B14" s="6" t="s">
        <v>28</v>
      </c>
      <c r="C14" s="10" t="s">
        <v>29</v>
      </c>
      <c r="D14" s="28"/>
      <c r="E14" s="25">
        <v>3000000</v>
      </c>
      <c r="F14" s="22">
        <v>0</v>
      </c>
      <c r="G14" s="22">
        <v>0</v>
      </c>
      <c r="H14" s="22">
        <v>0</v>
      </c>
      <c r="I14" s="22">
        <v>0</v>
      </c>
      <c r="J14" s="22">
        <v>3000000</v>
      </c>
      <c r="K14" s="22">
        <v>5000000</v>
      </c>
      <c r="L14" s="22">
        <v>3000000</v>
      </c>
      <c r="M14" s="22">
        <v>5000000</v>
      </c>
      <c r="N14" s="22">
        <v>2000000</v>
      </c>
      <c r="O14" s="55"/>
      <c r="P14" s="25">
        <f>1500000</f>
        <v>1500000</v>
      </c>
      <c r="Q14" s="73"/>
      <c r="R14" s="50">
        <f t="shared" si="1"/>
        <v>-500000</v>
      </c>
      <c r="S14" s="38"/>
      <c r="T14" s="70">
        <v>2000000</v>
      </c>
      <c r="U14" s="50">
        <f t="shared" si="0"/>
        <v>0</v>
      </c>
      <c r="W14" s="51">
        <v>2000000</v>
      </c>
      <c r="X14" s="50">
        <f t="shared" si="2"/>
        <v>0</v>
      </c>
      <c r="Z14" s="22">
        <v>0</v>
      </c>
      <c r="AA14" s="96">
        <f t="shared" si="3"/>
        <v>-2000000</v>
      </c>
      <c r="AC14" s="99">
        <v>1000000</v>
      </c>
    </row>
    <row r="15" spans="1:30" ht="45" x14ac:dyDescent="0.25">
      <c r="A15" s="5">
        <v>22</v>
      </c>
      <c r="B15" s="6" t="s">
        <v>30</v>
      </c>
      <c r="C15" s="10" t="s">
        <v>31</v>
      </c>
      <c r="D15" s="28"/>
      <c r="E15" s="25">
        <v>900000</v>
      </c>
      <c r="F15" s="22">
        <v>900000</v>
      </c>
      <c r="G15" s="22">
        <v>900000</v>
      </c>
      <c r="H15" s="22">
        <v>900000</v>
      </c>
      <c r="I15" s="22">
        <v>0</v>
      </c>
      <c r="J15" s="22">
        <v>900000</v>
      </c>
      <c r="K15" s="22">
        <v>1000000</v>
      </c>
      <c r="L15" s="22">
        <v>900000</v>
      </c>
      <c r="M15" s="22">
        <v>1000000</v>
      </c>
      <c r="N15" s="22">
        <v>500000</v>
      </c>
      <c r="O15" s="55"/>
      <c r="P15" s="25">
        <v>500000</v>
      </c>
      <c r="Q15" s="73"/>
      <c r="R15" s="50">
        <f t="shared" si="1"/>
        <v>0</v>
      </c>
      <c r="S15" s="38"/>
      <c r="T15" s="70">
        <v>500000</v>
      </c>
      <c r="U15" s="50">
        <f t="shared" si="0"/>
        <v>0</v>
      </c>
      <c r="W15" s="51">
        <v>1000000</v>
      </c>
      <c r="X15" s="50">
        <f t="shared" si="2"/>
        <v>500000</v>
      </c>
      <c r="Z15" s="70">
        <v>500000</v>
      </c>
      <c r="AA15" s="96">
        <f t="shared" si="3"/>
        <v>0</v>
      </c>
      <c r="AC15" s="99">
        <v>500000</v>
      </c>
    </row>
    <row r="16" spans="1:30" ht="45" x14ac:dyDescent="0.25">
      <c r="A16" s="5">
        <v>24</v>
      </c>
      <c r="B16" s="6" t="s">
        <v>32</v>
      </c>
      <c r="C16" s="10" t="s">
        <v>33</v>
      </c>
      <c r="D16" s="28"/>
      <c r="E16" s="25">
        <v>1800000</v>
      </c>
      <c r="F16" s="22">
        <v>1000000</v>
      </c>
      <c r="G16" s="22">
        <v>1000000</v>
      </c>
      <c r="H16" s="22">
        <v>1800000</v>
      </c>
      <c r="I16" s="22">
        <v>0</v>
      </c>
      <c r="J16" s="22">
        <v>1800000</v>
      </c>
      <c r="K16" s="22">
        <v>2000000</v>
      </c>
      <c r="L16" s="22">
        <v>1800000</v>
      </c>
      <c r="M16" s="22">
        <v>2000000</v>
      </c>
      <c r="N16" s="22">
        <v>1500000</v>
      </c>
      <c r="O16" s="55"/>
      <c r="P16" s="25">
        <v>1200000</v>
      </c>
      <c r="Q16" s="73"/>
      <c r="R16" s="50">
        <f t="shared" si="1"/>
        <v>-300000</v>
      </c>
      <c r="S16" s="38"/>
      <c r="T16" s="70">
        <v>2000000</v>
      </c>
      <c r="U16" s="50">
        <f t="shared" si="0"/>
        <v>500000</v>
      </c>
      <c r="W16" s="51">
        <v>2000000</v>
      </c>
      <c r="X16" s="50">
        <f t="shared" si="2"/>
        <v>500000</v>
      </c>
      <c r="Z16" s="70">
        <v>500000</v>
      </c>
      <c r="AA16" s="96">
        <f t="shared" si="3"/>
        <v>-1000000</v>
      </c>
      <c r="AC16" s="99">
        <v>1000000</v>
      </c>
    </row>
    <row r="17" spans="1:29" ht="30" x14ac:dyDescent="0.25">
      <c r="A17" s="5">
        <v>25</v>
      </c>
      <c r="B17" s="6" t="s">
        <v>34</v>
      </c>
      <c r="C17" s="10" t="s">
        <v>35</v>
      </c>
      <c r="D17" s="28"/>
      <c r="E17" s="25">
        <v>1000000</v>
      </c>
      <c r="F17" s="22">
        <v>0</v>
      </c>
      <c r="G17" s="22">
        <v>800000</v>
      </c>
      <c r="H17" s="22">
        <v>0</v>
      </c>
      <c r="I17" s="22">
        <v>0</v>
      </c>
      <c r="J17" s="22">
        <v>1000000</v>
      </c>
      <c r="K17" s="22">
        <v>2000000</v>
      </c>
      <c r="L17" s="22">
        <v>1000000</v>
      </c>
      <c r="M17" s="22">
        <v>2000000</v>
      </c>
      <c r="N17" s="22">
        <v>0</v>
      </c>
      <c r="O17" s="55"/>
      <c r="P17" s="25">
        <f>500000</f>
        <v>500000</v>
      </c>
      <c r="Q17" s="73" t="s">
        <v>157</v>
      </c>
      <c r="R17" s="50">
        <f t="shared" si="1"/>
        <v>500000</v>
      </c>
      <c r="S17" s="38"/>
      <c r="T17" s="70">
        <v>0</v>
      </c>
      <c r="U17" s="50">
        <f t="shared" si="0"/>
        <v>0</v>
      </c>
      <c r="W17" s="51">
        <v>0</v>
      </c>
      <c r="X17" s="50">
        <f t="shared" si="2"/>
        <v>0</v>
      </c>
      <c r="Z17" s="22">
        <v>0</v>
      </c>
      <c r="AA17" s="96">
        <f t="shared" si="3"/>
        <v>0</v>
      </c>
      <c r="AC17" s="99">
        <v>250000</v>
      </c>
    </row>
    <row r="18" spans="1:29" ht="105" x14ac:dyDescent="0.25">
      <c r="A18" s="5">
        <v>28</v>
      </c>
      <c r="B18" s="6" t="s">
        <v>36</v>
      </c>
      <c r="C18" s="8" t="s">
        <v>37</v>
      </c>
      <c r="D18" s="28" t="s">
        <v>38</v>
      </c>
      <c r="E18" s="25">
        <v>3600000</v>
      </c>
      <c r="F18" s="22">
        <v>2000000</v>
      </c>
      <c r="G18" s="22">
        <v>0</v>
      </c>
      <c r="H18" s="22">
        <v>2000000</v>
      </c>
      <c r="I18" s="22">
        <v>2000000</v>
      </c>
      <c r="J18" s="22">
        <v>3600000</v>
      </c>
      <c r="K18" s="22">
        <v>4000000</v>
      </c>
      <c r="L18" s="22">
        <v>3600000</v>
      </c>
      <c r="M18" s="22">
        <v>4000000</v>
      </c>
      <c r="N18" s="22">
        <v>3000000</v>
      </c>
      <c r="O18" s="55"/>
      <c r="P18" s="25">
        <v>3000000</v>
      </c>
      <c r="Q18" s="73"/>
      <c r="R18" s="50">
        <f t="shared" si="1"/>
        <v>0</v>
      </c>
      <c r="S18" s="38"/>
      <c r="T18" s="70">
        <v>1500000</v>
      </c>
      <c r="U18" s="50">
        <f t="shared" si="0"/>
        <v>-1500000</v>
      </c>
      <c r="W18" s="51">
        <v>2000000</v>
      </c>
      <c r="X18" s="50">
        <f t="shared" si="2"/>
        <v>-1000000</v>
      </c>
      <c r="Z18" s="22">
        <v>4000000</v>
      </c>
      <c r="AA18" s="96">
        <f t="shared" si="3"/>
        <v>1000000</v>
      </c>
      <c r="AC18" s="99">
        <v>3000000</v>
      </c>
    </row>
    <row r="19" spans="1:29" ht="90" x14ac:dyDescent="0.25">
      <c r="A19" s="5">
        <v>29</v>
      </c>
      <c r="B19" s="6" t="s">
        <v>39</v>
      </c>
      <c r="C19" s="8" t="s">
        <v>40</v>
      </c>
      <c r="D19" s="28" t="s">
        <v>41</v>
      </c>
      <c r="E19" s="25">
        <v>190000000</v>
      </c>
      <c r="F19" s="22">
        <v>150000000</v>
      </c>
      <c r="G19" s="22">
        <v>160000000</v>
      </c>
      <c r="H19" s="22">
        <v>145000000</v>
      </c>
      <c r="I19" s="22">
        <v>235000000</v>
      </c>
      <c r="J19" s="22">
        <v>190000000</v>
      </c>
      <c r="K19" s="22">
        <v>200000000</v>
      </c>
      <c r="L19" s="22">
        <v>190000000</v>
      </c>
      <c r="M19" s="22">
        <v>200000000</v>
      </c>
      <c r="N19" s="22">
        <v>185000000</v>
      </c>
      <c r="O19" s="55"/>
      <c r="P19" s="25">
        <v>170000000</v>
      </c>
      <c r="Q19" s="73"/>
      <c r="R19" s="50">
        <f t="shared" si="1"/>
        <v>-15000000</v>
      </c>
      <c r="S19" s="38"/>
      <c r="T19" s="70">
        <v>180000000</v>
      </c>
      <c r="U19" s="50">
        <f t="shared" si="0"/>
        <v>-5000000</v>
      </c>
      <c r="W19" s="51">
        <v>200000000</v>
      </c>
      <c r="X19" s="50">
        <f t="shared" si="2"/>
        <v>15000000</v>
      </c>
      <c r="Z19" s="22">
        <v>199721399</v>
      </c>
      <c r="AA19" s="96">
        <f t="shared" si="3"/>
        <v>14721399</v>
      </c>
      <c r="AC19" s="99">
        <v>180000000</v>
      </c>
    </row>
    <row r="20" spans="1:29" ht="30.75" customHeight="1" x14ac:dyDescent="0.25">
      <c r="A20" s="5">
        <v>30</v>
      </c>
      <c r="B20" s="6" t="s">
        <v>42</v>
      </c>
      <c r="C20" s="8" t="s">
        <v>43</v>
      </c>
      <c r="D20" s="28" t="s">
        <v>44</v>
      </c>
      <c r="E20" s="25">
        <v>42800000</v>
      </c>
      <c r="F20" s="22">
        <v>100000000</v>
      </c>
      <c r="G20" s="22">
        <v>100000000</v>
      </c>
      <c r="H20" s="22">
        <v>100000000</v>
      </c>
      <c r="I20" s="22">
        <v>40800000</v>
      </c>
      <c r="J20" s="22">
        <v>60000000</v>
      </c>
      <c r="K20" s="22">
        <v>42000000</v>
      </c>
      <c r="L20" s="22">
        <v>42800000</v>
      </c>
      <c r="M20" s="22">
        <v>42000000</v>
      </c>
      <c r="N20" s="22">
        <v>51400000</v>
      </c>
      <c r="O20" s="55"/>
      <c r="P20" s="25">
        <f>80000000</f>
        <v>80000000</v>
      </c>
      <c r="Q20" s="73" t="s">
        <v>158</v>
      </c>
      <c r="R20" s="50">
        <f t="shared" si="1"/>
        <v>28600000</v>
      </c>
      <c r="S20" s="38"/>
      <c r="T20" s="70">
        <v>45000000</v>
      </c>
      <c r="U20" s="50">
        <f t="shared" si="0"/>
        <v>-6400000</v>
      </c>
      <c r="W20" s="51">
        <v>50000000</v>
      </c>
      <c r="X20" s="50">
        <f t="shared" si="2"/>
        <v>-1400000</v>
      </c>
      <c r="Z20" s="22">
        <v>50000000</v>
      </c>
      <c r="AA20" s="96">
        <f t="shared" si="3"/>
        <v>-1400000</v>
      </c>
      <c r="AC20" s="99">
        <v>60000000</v>
      </c>
    </row>
    <row r="21" spans="1:29" ht="90" x14ac:dyDescent="0.25">
      <c r="A21" s="5">
        <v>31</v>
      </c>
      <c r="B21" s="6" t="s">
        <v>45</v>
      </c>
      <c r="C21" s="12" t="s">
        <v>46</v>
      </c>
      <c r="D21" s="28"/>
      <c r="E21" s="25">
        <v>1800000</v>
      </c>
      <c r="F21" s="22">
        <v>1500000</v>
      </c>
      <c r="G21" s="22">
        <v>1000000</v>
      </c>
      <c r="H21" s="22">
        <v>0</v>
      </c>
      <c r="I21" s="22">
        <v>1000000</v>
      </c>
      <c r="J21" s="22">
        <v>1800000</v>
      </c>
      <c r="K21" s="22">
        <v>2000000</v>
      </c>
      <c r="L21" s="22">
        <v>1800000</v>
      </c>
      <c r="M21" s="22">
        <v>2000000</v>
      </c>
      <c r="N21" s="22">
        <v>0</v>
      </c>
      <c r="O21" s="55"/>
      <c r="P21" s="25">
        <v>0</v>
      </c>
      <c r="Q21" s="73"/>
      <c r="R21" s="50">
        <f t="shared" si="1"/>
        <v>0</v>
      </c>
      <c r="S21" s="38"/>
      <c r="T21" s="70">
        <v>0</v>
      </c>
      <c r="U21" s="50">
        <f t="shared" si="0"/>
        <v>0</v>
      </c>
      <c r="W21" s="51">
        <v>0</v>
      </c>
      <c r="X21" s="50">
        <f t="shared" si="2"/>
        <v>0</v>
      </c>
      <c r="Z21" s="22">
        <v>0</v>
      </c>
      <c r="AA21" s="96">
        <f t="shared" si="3"/>
        <v>0</v>
      </c>
      <c r="AC21" s="99">
        <v>0</v>
      </c>
    </row>
    <row r="22" spans="1:29" ht="45" x14ac:dyDescent="0.25">
      <c r="A22" s="5">
        <v>32</v>
      </c>
      <c r="B22" s="6" t="s">
        <v>47</v>
      </c>
      <c r="C22" s="8" t="s">
        <v>48</v>
      </c>
      <c r="D22" s="28" t="s">
        <v>49</v>
      </c>
      <c r="E22" s="25">
        <v>18000000</v>
      </c>
      <c r="F22" s="22">
        <v>0</v>
      </c>
      <c r="G22" s="22">
        <v>0</v>
      </c>
      <c r="H22" s="22">
        <v>0</v>
      </c>
      <c r="I22" s="22">
        <v>24000000</v>
      </c>
      <c r="J22" s="22">
        <v>0</v>
      </c>
      <c r="K22" s="22">
        <v>20000000</v>
      </c>
      <c r="L22" s="22">
        <v>18000000</v>
      </c>
      <c r="M22" s="22">
        <v>20000000</v>
      </c>
      <c r="N22" s="22">
        <v>15000000</v>
      </c>
      <c r="O22" s="55"/>
      <c r="P22" s="25">
        <v>10000000</v>
      </c>
      <c r="Q22" s="73"/>
      <c r="R22" s="50">
        <f t="shared" si="1"/>
        <v>-5000000</v>
      </c>
      <c r="S22" s="38"/>
      <c r="T22" s="70">
        <v>15000000</v>
      </c>
      <c r="U22" s="50">
        <f t="shared" si="0"/>
        <v>0</v>
      </c>
      <c r="W22" s="51">
        <v>20000000</v>
      </c>
      <c r="X22" s="50">
        <f t="shared" si="2"/>
        <v>5000000</v>
      </c>
      <c r="Z22" s="22">
        <v>20000000</v>
      </c>
      <c r="AA22" s="96">
        <f t="shared" si="3"/>
        <v>5000000</v>
      </c>
      <c r="AC22" s="99">
        <v>20000000</v>
      </c>
    </row>
    <row r="23" spans="1:29" ht="195" x14ac:dyDescent="0.25">
      <c r="A23" s="5">
        <v>33</v>
      </c>
      <c r="B23" s="6" t="s">
        <v>50</v>
      </c>
      <c r="C23" s="8" t="s">
        <v>51</v>
      </c>
      <c r="D23" s="28" t="s">
        <v>49</v>
      </c>
      <c r="E23" s="25">
        <v>18000000</v>
      </c>
      <c r="F23" s="22">
        <v>0</v>
      </c>
      <c r="G23" s="22">
        <v>0</v>
      </c>
      <c r="H23" s="22">
        <v>0</v>
      </c>
      <c r="I23" s="22">
        <v>24000000</v>
      </c>
      <c r="J23" s="22">
        <v>0</v>
      </c>
      <c r="K23" s="22">
        <v>20000000</v>
      </c>
      <c r="L23" s="22">
        <v>18000000</v>
      </c>
      <c r="M23" s="22">
        <v>20000000</v>
      </c>
      <c r="N23" s="22">
        <v>15000000</v>
      </c>
      <c r="O23" s="55"/>
      <c r="P23" s="25">
        <v>10000000</v>
      </c>
      <c r="Q23" s="73" t="s">
        <v>159</v>
      </c>
      <c r="R23" s="50">
        <f t="shared" si="1"/>
        <v>-5000000</v>
      </c>
      <c r="S23" s="38"/>
      <c r="T23" s="70">
        <v>13000000</v>
      </c>
      <c r="U23" s="50">
        <f t="shared" si="0"/>
        <v>-2000000</v>
      </c>
      <c r="W23" s="51">
        <v>20000000</v>
      </c>
      <c r="X23" s="50">
        <f t="shared" si="2"/>
        <v>5000000</v>
      </c>
      <c r="Z23" s="22">
        <v>20000000</v>
      </c>
      <c r="AA23" s="96">
        <f t="shared" si="3"/>
        <v>5000000</v>
      </c>
      <c r="AC23" s="99">
        <v>10000000</v>
      </c>
    </row>
    <row r="24" spans="1:29" ht="90" x14ac:dyDescent="0.25">
      <c r="A24" s="5">
        <v>37</v>
      </c>
      <c r="B24" s="6" t="s">
        <v>52</v>
      </c>
      <c r="C24" s="12" t="s">
        <v>53</v>
      </c>
      <c r="D24" s="28"/>
      <c r="E24" s="25">
        <v>1000000</v>
      </c>
      <c r="F24" s="22">
        <v>0</v>
      </c>
      <c r="G24" s="22">
        <v>0</v>
      </c>
      <c r="H24" s="22">
        <v>0</v>
      </c>
      <c r="I24" s="22">
        <v>1000000</v>
      </c>
      <c r="J24" s="22">
        <v>0</v>
      </c>
      <c r="K24" s="22">
        <v>0</v>
      </c>
      <c r="L24" s="22">
        <v>0</v>
      </c>
      <c r="M24" s="22">
        <v>2000000</v>
      </c>
      <c r="N24" s="22">
        <v>0</v>
      </c>
      <c r="O24" s="55"/>
      <c r="P24" s="25">
        <v>0</v>
      </c>
      <c r="Q24" s="73"/>
      <c r="R24" s="50">
        <f t="shared" si="1"/>
        <v>0</v>
      </c>
      <c r="S24" s="38"/>
      <c r="T24" s="70">
        <v>0</v>
      </c>
      <c r="U24" s="50">
        <f t="shared" si="0"/>
        <v>0</v>
      </c>
      <c r="W24" s="51">
        <v>0</v>
      </c>
      <c r="X24" s="50">
        <f t="shared" si="2"/>
        <v>0</v>
      </c>
      <c r="Z24" s="22">
        <v>0</v>
      </c>
      <c r="AA24" s="96">
        <f t="shared" si="3"/>
        <v>0</v>
      </c>
      <c r="AC24" s="99">
        <v>0</v>
      </c>
    </row>
    <row r="25" spans="1:29" ht="75" x14ac:dyDescent="0.25">
      <c r="A25" s="13">
        <v>38</v>
      </c>
      <c r="B25" s="14" t="s">
        <v>54</v>
      </c>
      <c r="C25" s="15" t="s">
        <v>131</v>
      </c>
      <c r="D25" s="29" t="s">
        <v>55</v>
      </c>
      <c r="E25" s="26">
        <v>122000000</v>
      </c>
      <c r="F25" s="23">
        <v>190000000</v>
      </c>
      <c r="G25" s="23">
        <v>199075000</v>
      </c>
      <c r="H25" s="23">
        <v>190000000</v>
      </c>
      <c r="I25" s="23">
        <v>121500000</v>
      </c>
      <c r="J25" s="23">
        <v>122000000</v>
      </c>
      <c r="K25" s="23">
        <v>100000000</v>
      </c>
      <c r="L25" s="23">
        <v>122000000</v>
      </c>
      <c r="M25" s="23">
        <v>115000000</v>
      </c>
      <c r="N25" s="23">
        <v>142000000</v>
      </c>
      <c r="O25" s="55"/>
      <c r="P25" s="26">
        <v>173000000</v>
      </c>
      <c r="Q25" s="73"/>
      <c r="R25" s="50">
        <f t="shared" si="1"/>
        <v>31000000</v>
      </c>
      <c r="S25" s="38"/>
      <c r="T25" s="71">
        <v>154000000</v>
      </c>
      <c r="U25" s="50">
        <f t="shared" si="0"/>
        <v>12000000</v>
      </c>
      <c r="W25" s="52">
        <v>140000000</v>
      </c>
      <c r="X25" s="50">
        <f t="shared" si="2"/>
        <v>-2000000</v>
      </c>
      <c r="Z25" s="23">
        <v>130000000</v>
      </c>
      <c r="AA25" s="97">
        <f t="shared" si="3"/>
        <v>-12000000</v>
      </c>
      <c r="AC25" s="100">
        <v>142000000</v>
      </c>
    </row>
    <row r="26" spans="1:29" ht="75" x14ac:dyDescent="0.25">
      <c r="A26" s="13">
        <v>39</v>
      </c>
      <c r="B26" s="14" t="s">
        <v>56</v>
      </c>
      <c r="C26" s="15" t="s">
        <v>57</v>
      </c>
      <c r="D26" s="29" t="s">
        <v>58</v>
      </c>
      <c r="E26" s="26">
        <v>7000000</v>
      </c>
      <c r="F26" s="23">
        <v>5000000</v>
      </c>
      <c r="G26" s="23">
        <v>9000000</v>
      </c>
      <c r="H26" s="23">
        <v>10000000</v>
      </c>
      <c r="I26" s="23">
        <v>18000000</v>
      </c>
      <c r="J26" s="23">
        <v>7000000</v>
      </c>
      <c r="K26" s="23">
        <v>10000000</v>
      </c>
      <c r="L26" s="23">
        <v>7000000</v>
      </c>
      <c r="M26" s="23">
        <v>10000000</v>
      </c>
      <c r="N26" s="23">
        <v>8000000</v>
      </c>
      <c r="O26" s="55"/>
      <c r="P26" s="26">
        <v>3000000</v>
      </c>
      <c r="Q26" s="73"/>
      <c r="R26" s="50">
        <f t="shared" si="1"/>
        <v>-5000000</v>
      </c>
      <c r="S26" s="38"/>
      <c r="T26" s="71">
        <v>8000000</v>
      </c>
      <c r="U26" s="50">
        <f t="shared" si="0"/>
        <v>0</v>
      </c>
      <c r="W26" s="52">
        <v>10000000</v>
      </c>
      <c r="X26" s="50">
        <f t="shared" si="2"/>
        <v>2000000</v>
      </c>
      <c r="Z26" s="71">
        <v>7000000</v>
      </c>
      <c r="AA26" s="97">
        <f t="shared" si="3"/>
        <v>-1000000</v>
      </c>
      <c r="AC26" s="100">
        <v>5000000</v>
      </c>
    </row>
    <row r="27" spans="1:29" ht="90" x14ac:dyDescent="0.25">
      <c r="A27" s="13">
        <v>40</v>
      </c>
      <c r="B27" s="14" t="s">
        <v>59</v>
      </c>
      <c r="C27" s="15" t="s">
        <v>60</v>
      </c>
      <c r="D27" s="29" t="s">
        <v>61</v>
      </c>
      <c r="E27" s="26">
        <v>14375000</v>
      </c>
      <c r="F27" s="23">
        <v>16000000</v>
      </c>
      <c r="G27" s="23">
        <v>14375000</v>
      </c>
      <c r="H27" s="23">
        <v>10000000</v>
      </c>
      <c r="I27" s="23">
        <v>10000000</v>
      </c>
      <c r="J27" s="23">
        <v>14375000</v>
      </c>
      <c r="K27" s="23">
        <v>12500000</v>
      </c>
      <c r="L27" s="23">
        <v>14375000</v>
      </c>
      <c r="M27" s="23">
        <v>14000000</v>
      </c>
      <c r="N27" s="23">
        <v>11000000</v>
      </c>
      <c r="O27" s="55"/>
      <c r="P27" s="26">
        <v>11000000</v>
      </c>
      <c r="Q27" s="73" t="s">
        <v>160</v>
      </c>
      <c r="R27" s="50">
        <f t="shared" si="1"/>
        <v>0</v>
      </c>
      <c r="S27" s="38"/>
      <c r="T27" s="71">
        <v>11000000</v>
      </c>
      <c r="U27" s="50">
        <f t="shared" si="0"/>
        <v>0</v>
      </c>
      <c r="W27" s="52">
        <v>12500000</v>
      </c>
      <c r="X27" s="50">
        <f t="shared" si="2"/>
        <v>1500000</v>
      </c>
      <c r="Z27" s="23">
        <v>10000000</v>
      </c>
      <c r="AA27" s="97">
        <f t="shared" si="3"/>
        <v>-1000000</v>
      </c>
      <c r="AC27" s="100">
        <v>11000000</v>
      </c>
    </row>
    <row r="28" spans="1:29" ht="60" x14ac:dyDescent="0.25">
      <c r="A28" s="13">
        <v>41</v>
      </c>
      <c r="B28" s="14" t="s">
        <v>62</v>
      </c>
      <c r="C28" s="16" t="s">
        <v>63</v>
      </c>
      <c r="D28" s="29" t="s">
        <v>64</v>
      </c>
      <c r="E28" s="26">
        <v>2000000</v>
      </c>
      <c r="F28" s="23">
        <v>0</v>
      </c>
      <c r="G28" s="23">
        <v>0</v>
      </c>
      <c r="H28" s="23">
        <v>0</v>
      </c>
      <c r="I28" s="23">
        <v>2000000</v>
      </c>
      <c r="J28" s="23">
        <v>2000000</v>
      </c>
      <c r="K28" s="23">
        <v>3000000</v>
      </c>
      <c r="L28" s="23">
        <v>2000000</v>
      </c>
      <c r="M28" s="23">
        <v>3000000</v>
      </c>
      <c r="N28" s="23">
        <v>0</v>
      </c>
      <c r="O28" s="55"/>
      <c r="P28" s="26">
        <v>0</v>
      </c>
      <c r="Q28" s="73"/>
      <c r="R28" s="50">
        <f t="shared" si="1"/>
        <v>0</v>
      </c>
      <c r="S28" s="38"/>
      <c r="T28" s="71">
        <v>0</v>
      </c>
      <c r="U28" s="50">
        <f t="shared" si="0"/>
        <v>0</v>
      </c>
      <c r="W28" s="52">
        <v>1000000</v>
      </c>
      <c r="X28" s="50">
        <f t="shared" si="2"/>
        <v>1000000</v>
      </c>
      <c r="Z28" s="23">
        <v>0</v>
      </c>
      <c r="AA28" s="97">
        <f t="shared" si="3"/>
        <v>0</v>
      </c>
      <c r="AC28" s="100">
        <v>0</v>
      </c>
    </row>
    <row r="29" spans="1:29" ht="75" x14ac:dyDescent="0.25">
      <c r="A29" s="13">
        <v>43</v>
      </c>
      <c r="B29" s="14" t="s">
        <v>65</v>
      </c>
      <c r="C29" s="15" t="s">
        <v>66</v>
      </c>
      <c r="D29" s="29" t="s">
        <v>67</v>
      </c>
      <c r="E29" s="26">
        <v>10000000</v>
      </c>
      <c r="F29" s="23">
        <v>10000000</v>
      </c>
      <c r="G29" s="23">
        <v>10000000</v>
      </c>
      <c r="H29" s="23">
        <v>11500000</v>
      </c>
      <c r="I29" s="23">
        <v>5000000</v>
      </c>
      <c r="J29" s="23">
        <v>10000000</v>
      </c>
      <c r="K29" s="23">
        <v>10000000</v>
      </c>
      <c r="L29" s="23">
        <v>10000000</v>
      </c>
      <c r="M29" s="23">
        <v>10000000</v>
      </c>
      <c r="N29" s="23">
        <v>10000000</v>
      </c>
      <c r="O29" s="55"/>
      <c r="P29" s="26">
        <v>10000000</v>
      </c>
      <c r="Q29" s="73"/>
      <c r="R29" s="50">
        <f t="shared" si="1"/>
        <v>0</v>
      </c>
      <c r="S29" s="38"/>
      <c r="T29" s="71">
        <v>10000000</v>
      </c>
      <c r="U29" s="50">
        <f t="shared" si="0"/>
        <v>0</v>
      </c>
      <c r="W29" s="52">
        <v>10000000</v>
      </c>
      <c r="X29" s="50">
        <f t="shared" si="2"/>
        <v>0</v>
      </c>
      <c r="Z29" s="71">
        <v>10000000</v>
      </c>
      <c r="AA29" s="97">
        <f t="shared" si="3"/>
        <v>0</v>
      </c>
      <c r="AC29" s="100">
        <v>10000000</v>
      </c>
    </row>
    <row r="30" spans="1:29" ht="90" x14ac:dyDescent="0.25">
      <c r="A30" s="13">
        <v>44</v>
      </c>
      <c r="B30" s="14" t="s">
        <v>68</v>
      </c>
      <c r="C30" s="15" t="s">
        <v>69</v>
      </c>
      <c r="D30" s="29" t="s">
        <v>70</v>
      </c>
      <c r="E30" s="26">
        <v>32500000</v>
      </c>
      <c r="F30" s="23">
        <v>10000000</v>
      </c>
      <c r="G30" s="23">
        <v>0</v>
      </c>
      <c r="H30" s="23">
        <v>10000000</v>
      </c>
      <c r="I30" s="23">
        <v>20800000</v>
      </c>
      <c r="J30" s="23">
        <v>32500000</v>
      </c>
      <c r="K30" s="23">
        <v>24000000</v>
      </c>
      <c r="L30" s="23">
        <v>32500000</v>
      </c>
      <c r="M30" s="23">
        <v>24000000</v>
      </c>
      <c r="N30" s="23">
        <v>40000000</v>
      </c>
      <c r="O30" s="55"/>
      <c r="P30" s="26">
        <v>20000000</v>
      </c>
      <c r="Q30" s="73" t="s">
        <v>161</v>
      </c>
      <c r="R30" s="50">
        <f t="shared" si="1"/>
        <v>-20000000</v>
      </c>
      <c r="S30" s="38"/>
      <c r="T30" s="71">
        <v>35000000</v>
      </c>
      <c r="U30" s="50">
        <f t="shared" si="0"/>
        <v>-5000000</v>
      </c>
      <c r="W30" s="52">
        <v>24000000</v>
      </c>
      <c r="X30" s="50">
        <f t="shared" si="2"/>
        <v>-16000000</v>
      </c>
      <c r="Z30" s="23">
        <v>30000000</v>
      </c>
      <c r="AA30" s="97">
        <f t="shared" si="3"/>
        <v>-10000000</v>
      </c>
      <c r="AC30" s="100">
        <v>40000000</v>
      </c>
    </row>
    <row r="31" spans="1:29" ht="75" x14ac:dyDescent="0.25">
      <c r="A31" s="13">
        <v>45</v>
      </c>
      <c r="B31" s="14" t="s">
        <v>71</v>
      </c>
      <c r="C31" s="15" t="s">
        <v>72</v>
      </c>
      <c r="D31" s="29" t="s">
        <v>73</v>
      </c>
      <c r="E31" s="26">
        <v>18500000</v>
      </c>
      <c r="F31" s="23">
        <v>0</v>
      </c>
      <c r="G31" s="23">
        <v>0</v>
      </c>
      <c r="H31" s="23">
        <v>0</v>
      </c>
      <c r="I31" s="23">
        <v>10000000</v>
      </c>
      <c r="J31" s="23">
        <v>18500000</v>
      </c>
      <c r="K31" s="23">
        <v>15000000</v>
      </c>
      <c r="L31" s="23">
        <v>18500000</v>
      </c>
      <c r="M31" s="23">
        <v>15000000</v>
      </c>
      <c r="N31" s="23">
        <v>13000000</v>
      </c>
      <c r="O31" s="55"/>
      <c r="P31" s="26">
        <v>5000000</v>
      </c>
      <c r="Q31" s="73" t="s">
        <v>162</v>
      </c>
      <c r="R31" s="50">
        <f t="shared" si="1"/>
        <v>-8000000</v>
      </c>
      <c r="S31" s="38"/>
      <c r="T31" s="71">
        <v>13000000</v>
      </c>
      <c r="U31" s="50">
        <f t="shared" si="0"/>
        <v>0</v>
      </c>
      <c r="W31" s="52">
        <v>10000000</v>
      </c>
      <c r="X31" s="50">
        <f t="shared" si="2"/>
        <v>-3000000</v>
      </c>
      <c r="Z31" s="23">
        <v>10000000</v>
      </c>
      <c r="AA31" s="97">
        <f t="shared" si="3"/>
        <v>-3000000</v>
      </c>
      <c r="AC31" s="100">
        <v>6839563.4000000004</v>
      </c>
    </row>
    <row r="32" spans="1:29" ht="60" x14ac:dyDescent="0.25">
      <c r="A32" s="13">
        <v>47</v>
      </c>
      <c r="B32" s="14" t="s">
        <v>74</v>
      </c>
      <c r="C32" s="15" t="s">
        <v>75</v>
      </c>
      <c r="D32" s="29"/>
      <c r="E32" s="26">
        <v>7000000</v>
      </c>
      <c r="F32" s="23">
        <v>3500000</v>
      </c>
      <c r="G32" s="23">
        <v>0</v>
      </c>
      <c r="H32" s="23">
        <v>3000000</v>
      </c>
      <c r="I32" s="23">
        <v>5000000</v>
      </c>
      <c r="J32" s="23">
        <v>7000000</v>
      </c>
      <c r="K32" s="23">
        <v>10000000</v>
      </c>
      <c r="L32" s="23">
        <v>7000000</v>
      </c>
      <c r="M32" s="23">
        <v>10000000</v>
      </c>
      <c r="N32" s="23">
        <v>3500000</v>
      </c>
      <c r="O32" s="55"/>
      <c r="P32" s="26">
        <v>1000000</v>
      </c>
      <c r="Q32" s="73"/>
      <c r="R32" s="50">
        <f t="shared" si="1"/>
        <v>-2500000</v>
      </c>
      <c r="S32" s="38"/>
      <c r="T32" s="71">
        <v>3500000</v>
      </c>
      <c r="U32" s="50">
        <f t="shared" si="0"/>
        <v>0</v>
      </c>
      <c r="W32" s="52">
        <v>0</v>
      </c>
      <c r="X32" s="50">
        <f t="shared" si="2"/>
        <v>-3500000</v>
      </c>
      <c r="Z32" s="23">
        <v>0</v>
      </c>
      <c r="AA32" s="97">
        <f t="shared" si="3"/>
        <v>-3500000</v>
      </c>
      <c r="AC32" s="100">
        <v>2000000</v>
      </c>
    </row>
    <row r="33" spans="1:30" ht="30" x14ac:dyDescent="0.25">
      <c r="A33" s="13">
        <v>48</v>
      </c>
      <c r="B33" s="14" t="s">
        <v>76</v>
      </c>
      <c r="C33" s="15" t="s">
        <v>77</v>
      </c>
      <c r="D33" s="29" t="s">
        <v>78</v>
      </c>
      <c r="E33" s="26">
        <v>2000000</v>
      </c>
      <c r="F33" s="23">
        <v>1500000</v>
      </c>
      <c r="G33" s="23">
        <v>2700000</v>
      </c>
      <c r="H33" s="23">
        <v>1500000</v>
      </c>
      <c r="I33" s="23">
        <v>0</v>
      </c>
      <c r="J33" s="23">
        <v>2000000</v>
      </c>
      <c r="K33" s="23">
        <v>3000000</v>
      </c>
      <c r="L33" s="23">
        <v>2000000</v>
      </c>
      <c r="M33" s="23">
        <v>3000000</v>
      </c>
      <c r="N33" s="23">
        <v>1500000</v>
      </c>
      <c r="O33" s="55"/>
      <c r="P33" s="26">
        <v>700000</v>
      </c>
      <c r="Q33" s="73"/>
      <c r="R33" s="50">
        <f t="shared" si="1"/>
        <v>-800000</v>
      </c>
      <c r="S33" s="38"/>
      <c r="T33" s="71">
        <v>1500000</v>
      </c>
      <c r="U33" s="50">
        <f t="shared" si="0"/>
        <v>0</v>
      </c>
      <c r="W33" s="52">
        <v>1500000</v>
      </c>
      <c r="X33" s="50">
        <f t="shared" si="2"/>
        <v>0</v>
      </c>
      <c r="Z33" s="23">
        <v>1000000</v>
      </c>
      <c r="AA33" s="97">
        <f t="shared" si="3"/>
        <v>-500000</v>
      </c>
      <c r="AC33" s="100">
        <v>1000000</v>
      </c>
    </row>
    <row r="34" spans="1:30" ht="60" x14ac:dyDescent="0.25">
      <c r="A34" s="13">
        <v>49</v>
      </c>
      <c r="B34" s="14" t="s">
        <v>79</v>
      </c>
      <c r="C34" s="15" t="s">
        <v>80</v>
      </c>
      <c r="D34" s="29" t="s">
        <v>81</v>
      </c>
      <c r="E34" s="26">
        <v>10000000</v>
      </c>
      <c r="F34" s="23">
        <v>5000000</v>
      </c>
      <c r="G34" s="23">
        <v>13500000</v>
      </c>
      <c r="H34" s="23">
        <v>7000000</v>
      </c>
      <c r="I34" s="23">
        <v>10000000</v>
      </c>
      <c r="J34" s="23">
        <v>10000000</v>
      </c>
      <c r="K34" s="23">
        <v>15000000</v>
      </c>
      <c r="L34" s="23">
        <v>10000000</v>
      </c>
      <c r="M34" s="23">
        <v>15000000</v>
      </c>
      <c r="N34" s="23">
        <v>7000000</v>
      </c>
      <c r="O34" s="55"/>
      <c r="P34" s="26">
        <v>4500000</v>
      </c>
      <c r="Q34" s="73"/>
      <c r="R34" s="50">
        <f t="shared" si="1"/>
        <v>-2500000</v>
      </c>
      <c r="S34" s="38"/>
      <c r="T34" s="71">
        <v>10900000</v>
      </c>
      <c r="U34" s="50">
        <f t="shared" si="0"/>
        <v>3900000</v>
      </c>
      <c r="W34" s="52">
        <v>15000000</v>
      </c>
      <c r="X34" s="50">
        <f t="shared" si="2"/>
        <v>8000000</v>
      </c>
      <c r="Z34" s="71">
        <v>12000000</v>
      </c>
      <c r="AA34" s="97">
        <f t="shared" si="3"/>
        <v>5000000</v>
      </c>
      <c r="AC34" s="100">
        <v>7000000</v>
      </c>
    </row>
    <row r="35" spans="1:30" ht="75" x14ac:dyDescent="0.25">
      <c r="A35" s="13">
        <v>50</v>
      </c>
      <c r="B35" s="14" t="s">
        <v>82</v>
      </c>
      <c r="C35" s="15" t="s">
        <v>83</v>
      </c>
      <c r="D35" s="29" t="s">
        <v>84</v>
      </c>
      <c r="E35" s="26">
        <v>46000000</v>
      </c>
      <c r="F35" s="23">
        <v>45000000</v>
      </c>
      <c r="G35" s="23">
        <v>50000000</v>
      </c>
      <c r="H35" s="23">
        <v>46000000</v>
      </c>
      <c r="I35" s="23">
        <v>35000000</v>
      </c>
      <c r="J35" s="23">
        <v>46000000</v>
      </c>
      <c r="K35" s="23">
        <v>40000000</v>
      </c>
      <c r="L35" s="23">
        <v>46000000</v>
      </c>
      <c r="M35" s="23">
        <v>47000000</v>
      </c>
      <c r="N35" s="23">
        <v>43200000</v>
      </c>
      <c r="O35" s="55"/>
      <c r="P35" s="26">
        <v>44200000</v>
      </c>
      <c r="Q35" s="73"/>
      <c r="R35" s="50">
        <f t="shared" si="1"/>
        <v>1000000</v>
      </c>
      <c r="S35" s="38"/>
      <c r="T35" s="71">
        <v>47200000</v>
      </c>
      <c r="U35" s="50">
        <f t="shared" si="0"/>
        <v>4000000</v>
      </c>
      <c r="W35" s="52">
        <v>40000000</v>
      </c>
      <c r="X35" s="50">
        <f t="shared" si="2"/>
        <v>-3200000</v>
      </c>
      <c r="Z35" s="71">
        <v>46000000</v>
      </c>
      <c r="AA35" s="97">
        <f t="shared" si="3"/>
        <v>2800000</v>
      </c>
      <c r="AC35" s="100">
        <v>49000000</v>
      </c>
      <c r="AD35" s="89"/>
    </row>
    <row r="36" spans="1:30" ht="30" x14ac:dyDescent="0.25">
      <c r="A36" s="13">
        <v>52</v>
      </c>
      <c r="B36" s="14" t="s">
        <v>85</v>
      </c>
      <c r="C36" s="15" t="s">
        <v>86</v>
      </c>
      <c r="D36" s="29" t="s">
        <v>87</v>
      </c>
      <c r="E36" s="26">
        <v>12000000</v>
      </c>
      <c r="F36" s="23">
        <v>5000000</v>
      </c>
      <c r="G36" s="23">
        <v>5000000</v>
      </c>
      <c r="H36" s="23">
        <v>5000000</v>
      </c>
      <c r="I36" s="23">
        <v>10000000</v>
      </c>
      <c r="J36" s="23">
        <v>12000000</v>
      </c>
      <c r="K36" s="23">
        <v>10000000</v>
      </c>
      <c r="L36" s="23">
        <v>12000000</v>
      </c>
      <c r="M36" s="23">
        <v>10000000</v>
      </c>
      <c r="N36" s="23">
        <v>5000000</v>
      </c>
      <c r="O36" s="55"/>
      <c r="P36" s="26">
        <v>5000000</v>
      </c>
      <c r="Q36" s="73"/>
      <c r="R36" s="50">
        <f t="shared" si="1"/>
        <v>0</v>
      </c>
      <c r="S36" s="38"/>
      <c r="T36" s="71">
        <v>5000000</v>
      </c>
      <c r="U36" s="50">
        <f t="shared" ref="U36:U61" si="4">T36-N36</f>
        <v>0</v>
      </c>
      <c r="W36" s="52">
        <v>5000000</v>
      </c>
      <c r="X36" s="50">
        <f t="shared" si="2"/>
        <v>0</v>
      </c>
      <c r="Z36" s="71">
        <v>10000000</v>
      </c>
      <c r="AA36" s="97">
        <f t="shared" si="3"/>
        <v>5000000</v>
      </c>
      <c r="AC36" s="100">
        <v>5000000</v>
      </c>
    </row>
    <row r="37" spans="1:30" ht="45" x14ac:dyDescent="0.25">
      <c r="A37" s="13">
        <v>53</v>
      </c>
      <c r="B37" s="17" t="s">
        <v>88</v>
      </c>
      <c r="C37" s="15" t="s">
        <v>89</v>
      </c>
      <c r="D37" s="29" t="s">
        <v>90</v>
      </c>
      <c r="E37" s="26">
        <v>40000000</v>
      </c>
      <c r="F37" s="23">
        <v>44350000</v>
      </c>
      <c r="G37" s="23">
        <v>40250000</v>
      </c>
      <c r="H37" s="23">
        <v>44000000</v>
      </c>
      <c r="I37" s="23">
        <v>50000000</v>
      </c>
      <c r="J37" s="23">
        <v>40000000</v>
      </c>
      <c r="K37" s="23">
        <v>35000000</v>
      </c>
      <c r="L37" s="23">
        <v>40000000</v>
      </c>
      <c r="M37" s="23">
        <v>37000000</v>
      </c>
      <c r="N37" s="23">
        <v>38000000</v>
      </c>
      <c r="O37" s="55"/>
      <c r="P37" s="26">
        <f>38000000</f>
        <v>38000000</v>
      </c>
      <c r="Q37" s="73"/>
      <c r="R37" s="50">
        <f t="shared" si="1"/>
        <v>0</v>
      </c>
      <c r="S37" s="38"/>
      <c r="T37" s="71">
        <v>50000000</v>
      </c>
      <c r="U37" s="50">
        <f t="shared" si="4"/>
        <v>12000000</v>
      </c>
      <c r="W37" s="52">
        <v>35000000</v>
      </c>
      <c r="X37" s="50">
        <f t="shared" si="2"/>
        <v>-3000000</v>
      </c>
      <c r="Z37" s="71">
        <v>45718162</v>
      </c>
      <c r="AA37" s="97">
        <f t="shared" si="3"/>
        <v>7718162</v>
      </c>
      <c r="AC37" s="100">
        <v>40000000</v>
      </c>
    </row>
    <row r="38" spans="1:30" ht="45" x14ac:dyDescent="0.25">
      <c r="A38" s="13">
        <v>55</v>
      </c>
      <c r="B38" s="17" t="s">
        <v>91</v>
      </c>
      <c r="C38" s="4" t="s">
        <v>139</v>
      </c>
      <c r="D38" s="29"/>
      <c r="E38" s="26">
        <v>2000000</v>
      </c>
      <c r="F38" s="23">
        <v>1000000</v>
      </c>
      <c r="G38" s="23">
        <v>0</v>
      </c>
      <c r="H38" s="23">
        <v>0</v>
      </c>
      <c r="I38" s="23">
        <v>0</v>
      </c>
      <c r="J38" s="23">
        <v>2000000</v>
      </c>
      <c r="K38" s="23">
        <v>0</v>
      </c>
      <c r="L38" s="23">
        <v>0</v>
      </c>
      <c r="M38" s="23">
        <v>2000000</v>
      </c>
      <c r="N38" s="23">
        <v>0</v>
      </c>
      <c r="O38" s="55"/>
      <c r="P38" s="26">
        <v>0</v>
      </c>
      <c r="Q38" s="73"/>
      <c r="R38" s="50">
        <f t="shared" si="1"/>
        <v>0</v>
      </c>
      <c r="S38" s="38"/>
      <c r="T38" s="71">
        <v>0</v>
      </c>
      <c r="U38" s="50">
        <f t="shared" si="4"/>
        <v>0</v>
      </c>
      <c r="W38" s="52">
        <v>0</v>
      </c>
      <c r="X38" s="50">
        <f t="shared" si="2"/>
        <v>0</v>
      </c>
      <c r="Z38" s="23">
        <v>0</v>
      </c>
      <c r="AA38" s="97">
        <f t="shared" si="3"/>
        <v>0</v>
      </c>
      <c r="AC38" s="100">
        <v>0</v>
      </c>
    </row>
    <row r="39" spans="1:30" ht="30" x14ac:dyDescent="0.25">
      <c r="A39" s="18">
        <v>56</v>
      </c>
      <c r="B39" s="19" t="s">
        <v>92</v>
      </c>
      <c r="C39" s="20" t="s">
        <v>93</v>
      </c>
      <c r="D39" s="30" t="s">
        <v>94</v>
      </c>
      <c r="E39" s="27">
        <v>1000000</v>
      </c>
      <c r="F39" s="24">
        <v>2000000</v>
      </c>
      <c r="G39" s="24">
        <v>2000000</v>
      </c>
      <c r="H39" s="24">
        <v>1039562</v>
      </c>
      <c r="I39" s="24">
        <v>2000000</v>
      </c>
      <c r="J39" s="24">
        <v>1000000</v>
      </c>
      <c r="K39" s="24">
        <v>1000000</v>
      </c>
      <c r="L39" s="24">
        <v>1000000</v>
      </c>
      <c r="M39" s="24">
        <v>0</v>
      </c>
      <c r="N39" s="24">
        <v>1000000</v>
      </c>
      <c r="O39" s="55"/>
      <c r="P39" s="27">
        <v>1000000</v>
      </c>
      <c r="Q39" s="73"/>
      <c r="R39" s="50">
        <f t="shared" si="1"/>
        <v>0</v>
      </c>
      <c r="S39" s="38"/>
      <c r="T39" s="72">
        <v>1000000</v>
      </c>
      <c r="U39" s="50">
        <f t="shared" si="4"/>
        <v>0</v>
      </c>
      <c r="W39" s="53">
        <v>1000000</v>
      </c>
      <c r="X39" s="50">
        <f t="shared" si="2"/>
        <v>0</v>
      </c>
      <c r="Z39" s="24">
        <v>0</v>
      </c>
      <c r="AA39" s="98">
        <f t="shared" si="3"/>
        <v>-1000000</v>
      </c>
      <c r="AC39" s="101">
        <v>500000</v>
      </c>
    </row>
    <row r="40" spans="1:30" ht="45" x14ac:dyDescent="0.25">
      <c r="A40" s="18">
        <v>62</v>
      </c>
      <c r="B40" s="19" t="s">
        <v>95</v>
      </c>
      <c r="C40" s="1" t="s">
        <v>96</v>
      </c>
      <c r="D40" s="30" t="s">
        <v>97</v>
      </c>
      <c r="E40" s="27">
        <v>2000000</v>
      </c>
      <c r="F40" s="24">
        <v>1000000</v>
      </c>
      <c r="G40" s="24">
        <v>1000000</v>
      </c>
      <c r="H40" s="24">
        <v>0</v>
      </c>
      <c r="I40" s="24">
        <v>0</v>
      </c>
      <c r="J40" s="24">
        <v>2000000</v>
      </c>
      <c r="K40" s="24">
        <v>2500000</v>
      </c>
      <c r="L40" s="24">
        <v>2000000</v>
      </c>
      <c r="M40" s="24">
        <v>2500000</v>
      </c>
      <c r="N40" s="24">
        <v>2000000</v>
      </c>
      <c r="O40" s="55"/>
      <c r="P40" s="27">
        <v>1000000</v>
      </c>
      <c r="Q40" s="73"/>
      <c r="R40" s="50">
        <f t="shared" si="1"/>
        <v>-1000000</v>
      </c>
      <c r="S40" s="38"/>
      <c r="T40" s="72">
        <v>2000000</v>
      </c>
      <c r="U40" s="50">
        <f t="shared" si="4"/>
        <v>0</v>
      </c>
      <c r="W40" s="53">
        <v>2500000</v>
      </c>
      <c r="X40" s="50">
        <f t="shared" si="2"/>
        <v>500000</v>
      </c>
      <c r="Z40" s="24">
        <v>1000000</v>
      </c>
      <c r="AA40" s="98">
        <f t="shared" si="3"/>
        <v>-1000000</v>
      </c>
      <c r="AC40" s="101">
        <v>1000000</v>
      </c>
    </row>
    <row r="41" spans="1:30" ht="30" x14ac:dyDescent="0.25">
      <c r="A41" s="18">
        <v>63</v>
      </c>
      <c r="B41" s="19" t="s">
        <v>98</v>
      </c>
      <c r="C41" s="2" t="s">
        <v>99</v>
      </c>
      <c r="D41" s="30" t="s">
        <v>100</v>
      </c>
      <c r="E41" s="27">
        <v>1150000</v>
      </c>
      <c r="F41" s="24">
        <v>500000</v>
      </c>
      <c r="G41" s="24">
        <v>800000</v>
      </c>
      <c r="H41" s="24">
        <v>0</v>
      </c>
      <c r="I41" s="24">
        <v>0</v>
      </c>
      <c r="J41" s="24">
        <v>5000000</v>
      </c>
      <c r="K41" s="24">
        <v>1000000</v>
      </c>
      <c r="L41" s="24">
        <v>1150000</v>
      </c>
      <c r="M41" s="24">
        <v>1000000</v>
      </c>
      <c r="N41" s="24">
        <v>1000000</v>
      </c>
      <c r="O41" s="55"/>
      <c r="P41" s="27">
        <v>1000000</v>
      </c>
      <c r="Q41" s="73"/>
      <c r="R41" s="50">
        <f t="shared" si="1"/>
        <v>0</v>
      </c>
      <c r="S41" s="38"/>
      <c r="T41" s="72">
        <v>1000000</v>
      </c>
      <c r="U41" s="50">
        <f t="shared" si="4"/>
        <v>0</v>
      </c>
      <c r="W41" s="53">
        <v>1000000</v>
      </c>
      <c r="X41" s="50">
        <f t="shared" si="2"/>
        <v>0</v>
      </c>
      <c r="Z41" s="24">
        <v>1000000</v>
      </c>
      <c r="AA41" s="98">
        <f t="shared" si="3"/>
        <v>0</v>
      </c>
      <c r="AC41" s="101">
        <v>1000000</v>
      </c>
    </row>
    <row r="42" spans="1:30" ht="90" x14ac:dyDescent="0.25">
      <c r="A42" s="18">
        <v>65</v>
      </c>
      <c r="B42" s="19" t="s">
        <v>101</v>
      </c>
      <c r="C42" s="1" t="s">
        <v>102</v>
      </c>
      <c r="D42" s="30" t="s">
        <v>103</v>
      </c>
      <c r="E42" s="27">
        <v>300000</v>
      </c>
      <c r="F42" s="24">
        <v>300000</v>
      </c>
      <c r="G42" s="24">
        <v>300000</v>
      </c>
      <c r="H42" s="24">
        <v>300000</v>
      </c>
      <c r="I42" s="24">
        <v>300000</v>
      </c>
      <c r="J42" s="24">
        <v>300000</v>
      </c>
      <c r="K42" s="24">
        <v>300000</v>
      </c>
      <c r="L42" s="24">
        <v>300000</v>
      </c>
      <c r="M42" s="24">
        <v>300000</v>
      </c>
      <c r="N42" s="24">
        <v>300000</v>
      </c>
      <c r="O42" s="55"/>
      <c r="P42" s="27">
        <v>300000</v>
      </c>
      <c r="Q42" s="73"/>
      <c r="R42" s="50">
        <f t="shared" si="1"/>
        <v>0</v>
      </c>
      <c r="S42" s="38"/>
      <c r="T42" s="72">
        <v>300000</v>
      </c>
      <c r="U42" s="50">
        <f t="shared" si="4"/>
        <v>0</v>
      </c>
      <c r="W42" s="53">
        <v>300000</v>
      </c>
      <c r="X42" s="50">
        <f t="shared" si="2"/>
        <v>0</v>
      </c>
      <c r="Z42" s="24">
        <v>300000</v>
      </c>
      <c r="AA42" s="98">
        <f t="shared" si="3"/>
        <v>0</v>
      </c>
      <c r="AC42" s="101">
        <v>300000</v>
      </c>
    </row>
    <row r="43" spans="1:30" ht="45" x14ac:dyDescent="0.25">
      <c r="A43" s="18">
        <v>66</v>
      </c>
      <c r="B43" s="19" t="s">
        <v>104</v>
      </c>
      <c r="C43" s="20" t="s">
        <v>105</v>
      </c>
      <c r="D43" s="30" t="s">
        <v>106</v>
      </c>
      <c r="E43" s="27">
        <v>47867164</v>
      </c>
      <c r="F43" s="24">
        <v>47867164</v>
      </c>
      <c r="G43" s="24">
        <v>47867164</v>
      </c>
      <c r="H43" s="24">
        <v>47867164</v>
      </c>
      <c r="I43" s="24">
        <v>47867164</v>
      </c>
      <c r="J43" s="24">
        <v>47867164</v>
      </c>
      <c r="K43" s="24">
        <v>47867164</v>
      </c>
      <c r="L43" s="24">
        <v>47867164</v>
      </c>
      <c r="M43" s="24">
        <v>47867164</v>
      </c>
      <c r="N43" s="24">
        <v>47867164</v>
      </c>
      <c r="O43" s="55"/>
      <c r="P43" s="27">
        <f>M43</f>
        <v>47867164</v>
      </c>
      <c r="Q43" s="73"/>
      <c r="R43" s="50">
        <f t="shared" si="1"/>
        <v>0</v>
      </c>
      <c r="S43" s="38"/>
      <c r="T43" s="72">
        <v>47867164</v>
      </c>
      <c r="U43" s="50">
        <f t="shared" si="4"/>
        <v>0</v>
      </c>
      <c r="W43" s="53">
        <v>47867164</v>
      </c>
      <c r="X43" s="50">
        <f t="shared" si="2"/>
        <v>0</v>
      </c>
      <c r="Z43" s="24">
        <v>47867164</v>
      </c>
      <c r="AA43" s="98">
        <f t="shared" si="3"/>
        <v>0</v>
      </c>
      <c r="AC43" s="101">
        <v>47867164.729999997</v>
      </c>
    </row>
    <row r="44" spans="1:30" ht="60" customHeight="1" x14ac:dyDescent="0.25">
      <c r="A44" s="18">
        <v>68</v>
      </c>
      <c r="B44" s="19" t="s">
        <v>107</v>
      </c>
      <c r="C44" s="2" t="s">
        <v>108</v>
      </c>
      <c r="D44" s="30" t="s">
        <v>109</v>
      </c>
      <c r="E44" s="27">
        <v>5000000</v>
      </c>
      <c r="F44" s="24">
        <v>1500000</v>
      </c>
      <c r="G44" s="24">
        <v>1000000</v>
      </c>
      <c r="H44" s="24">
        <v>0</v>
      </c>
      <c r="I44" s="24">
        <v>0</v>
      </c>
      <c r="J44" s="24">
        <v>5000000</v>
      </c>
      <c r="K44" s="24">
        <v>5000000</v>
      </c>
      <c r="L44" s="24">
        <v>5000000</v>
      </c>
      <c r="M44" s="24">
        <v>5000000</v>
      </c>
      <c r="N44" s="24">
        <v>3000000</v>
      </c>
      <c r="O44" s="55"/>
      <c r="P44" s="27">
        <f>2000000</f>
        <v>2000000</v>
      </c>
      <c r="Q44" s="73"/>
      <c r="R44" s="50">
        <f t="shared" si="1"/>
        <v>-1000000</v>
      </c>
      <c r="S44" s="38"/>
      <c r="T44" s="72">
        <v>3000000</v>
      </c>
      <c r="U44" s="50">
        <f t="shared" si="4"/>
        <v>0</v>
      </c>
      <c r="W44" s="53">
        <v>3000000</v>
      </c>
      <c r="X44" s="50">
        <f t="shared" si="2"/>
        <v>0</v>
      </c>
      <c r="Z44" s="24">
        <v>4000000</v>
      </c>
      <c r="AA44" s="98">
        <f t="shared" si="3"/>
        <v>1000000</v>
      </c>
      <c r="AC44" s="101">
        <v>3000000</v>
      </c>
    </row>
    <row r="45" spans="1:30" ht="105" x14ac:dyDescent="0.25">
      <c r="A45" s="18">
        <v>69</v>
      </c>
      <c r="B45" s="19" t="s">
        <v>110</v>
      </c>
      <c r="C45" s="1" t="s">
        <v>111</v>
      </c>
      <c r="D45" s="30" t="s">
        <v>112</v>
      </c>
      <c r="E45" s="27">
        <v>1300000</v>
      </c>
      <c r="F45" s="24">
        <v>2000000</v>
      </c>
      <c r="G45" s="24">
        <v>1150000</v>
      </c>
      <c r="H45" s="24">
        <v>0</v>
      </c>
      <c r="I45" s="24">
        <v>0</v>
      </c>
      <c r="J45" s="24">
        <v>4300000</v>
      </c>
      <c r="K45" s="24">
        <v>2000000</v>
      </c>
      <c r="L45" s="24">
        <v>0</v>
      </c>
      <c r="M45" s="24">
        <v>2500000</v>
      </c>
      <c r="N45" s="24">
        <v>500000</v>
      </c>
      <c r="O45" s="55"/>
      <c r="P45" s="27">
        <v>500000</v>
      </c>
      <c r="Q45" s="73"/>
      <c r="R45" s="50">
        <f t="shared" si="1"/>
        <v>0</v>
      </c>
      <c r="S45" s="38"/>
      <c r="T45" s="72">
        <v>500000</v>
      </c>
      <c r="U45" s="50">
        <f t="shared" si="4"/>
        <v>0</v>
      </c>
      <c r="W45" s="53">
        <v>2000000</v>
      </c>
      <c r="X45" s="50">
        <f t="shared" si="2"/>
        <v>1500000</v>
      </c>
      <c r="Z45" s="24">
        <v>0</v>
      </c>
      <c r="AA45" s="98">
        <f t="shared" si="3"/>
        <v>-500000</v>
      </c>
      <c r="AC45" s="101">
        <v>500000</v>
      </c>
      <c r="AD45" s="90"/>
    </row>
    <row r="46" spans="1:30" ht="30" x14ac:dyDescent="0.25">
      <c r="A46" s="18">
        <v>70</v>
      </c>
      <c r="B46" s="19" t="s">
        <v>113</v>
      </c>
      <c r="C46" s="2" t="s">
        <v>114</v>
      </c>
      <c r="D46" s="30" t="s">
        <v>115</v>
      </c>
      <c r="E46" s="27">
        <v>15525000</v>
      </c>
      <c r="F46" s="24">
        <v>7000000</v>
      </c>
      <c r="G46" s="24">
        <v>8000000</v>
      </c>
      <c r="H46" s="24">
        <v>5000000</v>
      </c>
      <c r="I46" s="24">
        <v>7300000</v>
      </c>
      <c r="J46" s="24">
        <v>18525000</v>
      </c>
      <c r="K46" s="24">
        <v>13500000</v>
      </c>
      <c r="L46" s="24">
        <v>15525000</v>
      </c>
      <c r="M46" s="24">
        <v>13500000</v>
      </c>
      <c r="N46" s="24">
        <v>15000000</v>
      </c>
      <c r="O46" s="55"/>
      <c r="P46" s="27">
        <v>7000000</v>
      </c>
      <c r="Q46" s="73" t="s">
        <v>163</v>
      </c>
      <c r="R46" s="50">
        <f t="shared" si="1"/>
        <v>-8000000</v>
      </c>
      <c r="S46" s="38"/>
      <c r="T46" s="72">
        <v>15000000</v>
      </c>
      <c r="U46" s="50">
        <f t="shared" si="4"/>
        <v>0</v>
      </c>
      <c r="W46" s="53">
        <v>13500000</v>
      </c>
      <c r="X46" s="50">
        <f t="shared" si="2"/>
        <v>-1500000</v>
      </c>
      <c r="Z46" s="24">
        <v>5000000</v>
      </c>
      <c r="AA46" s="98">
        <f t="shared" si="3"/>
        <v>-10000000</v>
      </c>
      <c r="AC46" s="101">
        <v>15000000</v>
      </c>
    </row>
    <row r="47" spans="1:30" ht="45" x14ac:dyDescent="0.25">
      <c r="A47" s="18">
        <v>71</v>
      </c>
      <c r="B47" s="19" t="s">
        <v>116</v>
      </c>
      <c r="C47" s="20" t="s">
        <v>117</v>
      </c>
      <c r="D47" s="30" t="s">
        <v>118</v>
      </c>
      <c r="E47" s="27">
        <v>2600000</v>
      </c>
      <c r="F47" s="24">
        <v>4000000</v>
      </c>
      <c r="G47" s="24">
        <v>0</v>
      </c>
      <c r="H47" s="24">
        <v>4000000</v>
      </c>
      <c r="I47" s="24">
        <v>1600000</v>
      </c>
      <c r="J47" s="24">
        <v>2600000</v>
      </c>
      <c r="K47" s="24">
        <v>4000000</v>
      </c>
      <c r="L47" s="24">
        <v>2600000</v>
      </c>
      <c r="M47" s="24">
        <v>3000000</v>
      </c>
      <c r="N47" s="24">
        <v>3000000</v>
      </c>
      <c r="O47" s="55"/>
      <c r="P47" s="27">
        <f>2000000</f>
        <v>2000000</v>
      </c>
      <c r="Q47" s="73"/>
      <c r="R47" s="50">
        <f t="shared" si="1"/>
        <v>-1000000</v>
      </c>
      <c r="S47" s="38"/>
      <c r="T47" s="72">
        <v>6000000</v>
      </c>
      <c r="U47" s="50">
        <f t="shared" si="4"/>
        <v>3000000</v>
      </c>
      <c r="W47" s="53">
        <v>3000000</v>
      </c>
      <c r="X47" s="50">
        <f t="shared" si="2"/>
        <v>0</v>
      </c>
      <c r="Z47" s="24">
        <v>4000000</v>
      </c>
      <c r="AA47" s="98">
        <f t="shared" si="3"/>
        <v>1000000</v>
      </c>
      <c r="AC47" s="101">
        <v>3000000</v>
      </c>
    </row>
    <row r="48" spans="1:30" ht="60" x14ac:dyDescent="0.25">
      <c r="A48" s="18">
        <v>73</v>
      </c>
      <c r="B48" s="19" t="s">
        <v>119</v>
      </c>
      <c r="C48" s="20" t="s">
        <v>141</v>
      </c>
      <c r="D48" s="30" t="s">
        <v>120</v>
      </c>
      <c r="E48" s="27">
        <v>2500000</v>
      </c>
      <c r="F48" s="24">
        <v>2000000</v>
      </c>
      <c r="G48" s="24">
        <v>3450000</v>
      </c>
      <c r="H48" s="24">
        <v>0</v>
      </c>
      <c r="I48" s="24">
        <v>1000000</v>
      </c>
      <c r="J48" s="24">
        <v>4550000</v>
      </c>
      <c r="K48" s="24">
        <v>3000000</v>
      </c>
      <c r="L48" s="24">
        <v>2500000</v>
      </c>
      <c r="M48" s="24">
        <v>3000000</v>
      </c>
      <c r="N48" s="24">
        <v>1500000</v>
      </c>
      <c r="O48" s="55"/>
      <c r="P48" s="27">
        <f>2000000</f>
        <v>2000000</v>
      </c>
      <c r="Q48" s="133" t="s">
        <v>164</v>
      </c>
      <c r="R48" s="50">
        <f t="shared" si="1"/>
        <v>500000</v>
      </c>
      <c r="S48" s="38"/>
      <c r="T48" s="72">
        <v>1500000</v>
      </c>
      <c r="U48" s="50">
        <f t="shared" si="4"/>
        <v>0</v>
      </c>
      <c r="W48" s="53">
        <v>3000000</v>
      </c>
      <c r="X48" s="50">
        <f t="shared" si="2"/>
        <v>1500000</v>
      </c>
      <c r="Z48" s="72">
        <v>2500000</v>
      </c>
      <c r="AA48" s="98">
        <f t="shared" si="3"/>
        <v>1000000</v>
      </c>
      <c r="AC48" s="101">
        <v>2000000</v>
      </c>
    </row>
    <row r="49" spans="1:30" ht="30" x14ac:dyDescent="0.25">
      <c r="A49" s="18">
        <v>74</v>
      </c>
      <c r="B49" s="19" t="s">
        <v>121</v>
      </c>
      <c r="C49" s="20" t="s">
        <v>122</v>
      </c>
      <c r="D49" s="30" t="s">
        <v>123</v>
      </c>
      <c r="E49" s="27">
        <v>3000000</v>
      </c>
      <c r="F49" s="24">
        <v>3000000</v>
      </c>
      <c r="G49" s="24">
        <v>3450000</v>
      </c>
      <c r="H49" s="24">
        <v>0</v>
      </c>
      <c r="I49" s="24">
        <v>0</v>
      </c>
      <c r="J49" s="24">
        <v>4500000</v>
      </c>
      <c r="K49" s="24">
        <v>3000000</v>
      </c>
      <c r="L49" s="24">
        <v>3000000</v>
      </c>
      <c r="M49" s="24">
        <v>3000000</v>
      </c>
      <c r="N49" s="24">
        <v>1500000</v>
      </c>
      <c r="O49" s="55"/>
      <c r="P49" s="27">
        <v>4000000</v>
      </c>
      <c r="Q49" s="134"/>
      <c r="R49" s="50">
        <f t="shared" si="1"/>
        <v>2500000</v>
      </c>
      <c r="S49" s="38"/>
      <c r="T49" s="72">
        <v>1500000</v>
      </c>
      <c r="U49" s="50">
        <f t="shared" si="4"/>
        <v>0</v>
      </c>
      <c r="W49" s="53">
        <v>3000000</v>
      </c>
      <c r="X49" s="50">
        <f t="shared" si="2"/>
        <v>1500000</v>
      </c>
      <c r="Z49" s="72">
        <v>3000000</v>
      </c>
      <c r="AA49" s="98">
        <f t="shared" si="3"/>
        <v>1500000</v>
      </c>
      <c r="AC49" s="101">
        <v>2000000</v>
      </c>
    </row>
    <row r="50" spans="1:30" ht="60" x14ac:dyDescent="0.25">
      <c r="A50" s="18">
        <v>75</v>
      </c>
      <c r="B50" s="19" t="s">
        <v>124</v>
      </c>
      <c r="C50" s="21" t="s">
        <v>125</v>
      </c>
      <c r="D50" s="30"/>
      <c r="E50" s="27">
        <v>1000000</v>
      </c>
      <c r="F50" s="24">
        <v>0</v>
      </c>
      <c r="G50" s="24">
        <v>0</v>
      </c>
      <c r="H50" s="24">
        <v>0</v>
      </c>
      <c r="I50" s="24">
        <v>0</v>
      </c>
      <c r="J50" s="24">
        <v>1000000</v>
      </c>
      <c r="K50" s="24">
        <v>1000000</v>
      </c>
      <c r="L50" s="24">
        <v>0</v>
      </c>
      <c r="M50" s="24">
        <v>0</v>
      </c>
      <c r="N50" s="24">
        <v>0</v>
      </c>
      <c r="O50" s="55"/>
      <c r="P50" s="27">
        <v>0</v>
      </c>
      <c r="Q50" s="73"/>
      <c r="R50" s="50">
        <f t="shared" si="1"/>
        <v>0</v>
      </c>
      <c r="S50" s="38"/>
      <c r="T50" s="72">
        <v>0</v>
      </c>
      <c r="U50" s="50">
        <f t="shared" si="4"/>
        <v>0</v>
      </c>
      <c r="W50" s="53">
        <v>1000000</v>
      </c>
      <c r="X50" s="50">
        <f t="shared" si="2"/>
        <v>1000000</v>
      </c>
      <c r="Z50" s="24">
        <v>0</v>
      </c>
      <c r="AA50" s="98">
        <f t="shared" si="3"/>
        <v>0</v>
      </c>
      <c r="AC50" s="101">
        <v>0</v>
      </c>
    </row>
    <row r="51" spans="1:30" ht="75" x14ac:dyDescent="0.25">
      <c r="A51" s="18">
        <v>76</v>
      </c>
      <c r="B51" s="19" t="s">
        <v>126</v>
      </c>
      <c r="C51" s="21" t="s">
        <v>127</v>
      </c>
      <c r="D51" s="30"/>
      <c r="E51" s="27">
        <v>500000</v>
      </c>
      <c r="F51" s="24">
        <v>0</v>
      </c>
      <c r="G51" s="24">
        <v>0</v>
      </c>
      <c r="H51" s="24">
        <v>0</v>
      </c>
      <c r="I51" s="24">
        <v>0</v>
      </c>
      <c r="J51" s="24">
        <v>500000</v>
      </c>
      <c r="K51" s="24">
        <v>500000</v>
      </c>
      <c r="L51" s="24">
        <v>0</v>
      </c>
      <c r="M51" s="24">
        <v>0</v>
      </c>
      <c r="N51" s="24">
        <v>500000</v>
      </c>
      <c r="O51" s="55"/>
      <c r="P51" s="27">
        <v>500000</v>
      </c>
      <c r="Q51" s="73"/>
      <c r="R51" s="50">
        <f t="shared" si="1"/>
        <v>0</v>
      </c>
      <c r="S51" s="38"/>
      <c r="T51" s="72">
        <v>500000</v>
      </c>
      <c r="U51" s="50">
        <f t="shared" si="4"/>
        <v>0</v>
      </c>
      <c r="W51" s="53">
        <v>500000</v>
      </c>
      <c r="X51" s="50">
        <f t="shared" si="2"/>
        <v>0</v>
      </c>
      <c r="Z51" s="24">
        <v>0</v>
      </c>
      <c r="AA51" s="98">
        <f t="shared" si="3"/>
        <v>-500000</v>
      </c>
      <c r="AC51" s="101">
        <v>0</v>
      </c>
    </row>
    <row r="52" spans="1:30" x14ac:dyDescent="0.25">
      <c r="N52" s="39"/>
      <c r="O52" s="46"/>
      <c r="P52" s="40"/>
      <c r="Q52" s="41"/>
      <c r="R52" s="38"/>
      <c r="S52" s="38"/>
      <c r="U52" s="38"/>
      <c r="W52" s="138"/>
      <c r="X52" s="138"/>
      <c r="AA52" s="95"/>
      <c r="AC52" s="84"/>
      <c r="AD52" s="75"/>
    </row>
    <row r="53" spans="1:30" x14ac:dyDescent="0.25">
      <c r="A53" s="136" t="s">
        <v>130</v>
      </c>
      <c r="B53" s="137"/>
      <c r="C53" s="137"/>
      <c r="D53" s="137"/>
      <c r="E53" s="135"/>
      <c r="F53" s="135"/>
      <c r="G53" s="135"/>
      <c r="H53" s="135"/>
      <c r="I53" s="135"/>
      <c r="J53" s="135"/>
      <c r="K53" s="135"/>
      <c r="L53" s="135"/>
      <c r="M53" s="135"/>
      <c r="N53" s="54">
        <v>25887856.030000001</v>
      </c>
      <c r="O53" s="56"/>
      <c r="P53" s="31">
        <v>25887856</v>
      </c>
      <c r="Q53" s="69"/>
      <c r="R53" s="38">
        <f t="shared" si="1"/>
        <v>-3.0000001192092896E-2</v>
      </c>
      <c r="S53" s="38"/>
      <c r="T53" s="68">
        <v>25887856</v>
      </c>
      <c r="U53" s="38">
        <f t="shared" si="4"/>
        <v>-3.0000001192092896E-2</v>
      </c>
      <c r="W53" s="68">
        <v>25887856</v>
      </c>
      <c r="X53" s="76">
        <f t="shared" si="2"/>
        <v>-3.0000001192092896E-2</v>
      </c>
      <c r="Z53" s="68">
        <v>25887856</v>
      </c>
      <c r="AA53" s="95">
        <f t="shared" si="3"/>
        <v>-3.0000001192092896E-2</v>
      </c>
      <c r="AC53" s="88">
        <v>25887856.02</v>
      </c>
    </row>
    <row r="54" spans="1:30" x14ac:dyDescent="0.25">
      <c r="N54" s="39"/>
      <c r="O54" s="46"/>
      <c r="P54" s="39"/>
      <c r="R54" s="38"/>
      <c r="S54" s="38"/>
      <c r="U54" s="38"/>
      <c r="X54" s="38"/>
      <c r="AA54" s="95"/>
    </row>
    <row r="55" spans="1:30" ht="15" customHeight="1" x14ac:dyDescent="0.25">
      <c r="A55" s="77"/>
      <c r="B55" s="77"/>
      <c r="C55" s="119" t="s">
        <v>145</v>
      </c>
      <c r="D55" s="120"/>
      <c r="E55" s="77"/>
      <c r="F55" s="77"/>
      <c r="G55" s="77"/>
      <c r="H55" s="77"/>
      <c r="I55" s="78"/>
      <c r="J55" s="3"/>
      <c r="K55" s="3"/>
      <c r="L55" s="128" t="s">
        <v>145</v>
      </c>
      <c r="M55" s="128"/>
      <c r="N55" s="32">
        <f>SUM(N4:N53)</f>
        <v>781305020.02999997</v>
      </c>
      <c r="O55" s="57"/>
      <c r="P55" s="32">
        <f>SUM(P4:P53)</f>
        <v>781305020</v>
      </c>
      <c r="Q55" s="42"/>
      <c r="R55" s="38">
        <f t="shared" si="1"/>
        <v>-2.9999971389770508E-2</v>
      </c>
      <c r="S55" s="38"/>
      <c r="T55" s="65">
        <f>SUM(T4:T53)</f>
        <v>781305020</v>
      </c>
      <c r="U55" s="38">
        <f t="shared" si="4"/>
        <v>-2.9999971389770508E-2</v>
      </c>
      <c r="W55" s="65">
        <f>SUM(W4:W53)</f>
        <v>812755020</v>
      </c>
      <c r="X55" s="38">
        <f t="shared" ref="X55:X61" si="5">W55-Q55</f>
        <v>812755020</v>
      </c>
      <c r="Z55" s="65">
        <f>SUM(Z4:Z53)</f>
        <v>786294581</v>
      </c>
      <c r="AA55" s="95">
        <f t="shared" si="3"/>
        <v>4989560.9700000286</v>
      </c>
      <c r="AC55" s="102">
        <f>SUM(AC4:AC53)</f>
        <v>781294584.14999998</v>
      </c>
    </row>
    <row r="56" spans="1:30" x14ac:dyDescent="0.25">
      <c r="A56" s="77"/>
      <c r="B56" s="77"/>
      <c r="C56" s="121" t="s">
        <v>146</v>
      </c>
      <c r="D56" s="122"/>
      <c r="E56" s="77"/>
      <c r="F56" s="77"/>
      <c r="G56" s="77"/>
      <c r="H56" s="77"/>
      <c r="I56" s="78"/>
      <c r="J56" s="126" t="s">
        <v>146</v>
      </c>
      <c r="K56" s="126"/>
      <c r="L56" s="126"/>
      <c r="M56" s="126"/>
      <c r="N56" s="33">
        <v>781294583</v>
      </c>
      <c r="O56" s="57"/>
      <c r="P56" s="33">
        <v>781294583</v>
      </c>
      <c r="Q56" s="42"/>
      <c r="R56" s="38">
        <f t="shared" si="1"/>
        <v>0</v>
      </c>
      <c r="S56" s="38"/>
      <c r="T56" s="66">
        <v>781294583</v>
      </c>
      <c r="U56" s="38">
        <f t="shared" si="4"/>
        <v>0</v>
      </c>
      <c r="W56" s="66">
        <v>781294583</v>
      </c>
      <c r="X56" s="38">
        <f t="shared" si="5"/>
        <v>781294583</v>
      </c>
      <c r="Z56" s="66">
        <v>781294583</v>
      </c>
      <c r="AA56" s="95">
        <f t="shared" si="3"/>
        <v>0</v>
      </c>
      <c r="AC56" s="103">
        <v>781294584.14999998</v>
      </c>
    </row>
    <row r="57" spans="1:30" x14ac:dyDescent="0.25">
      <c r="A57" s="77"/>
      <c r="B57" s="77"/>
      <c r="C57" s="123" t="s">
        <v>147</v>
      </c>
      <c r="D57" s="124"/>
      <c r="E57" s="77"/>
      <c r="F57" s="77"/>
      <c r="G57" s="77"/>
      <c r="H57" s="77"/>
      <c r="I57" s="78"/>
      <c r="J57" s="34"/>
      <c r="K57" s="34"/>
      <c r="L57" s="127" t="s">
        <v>147</v>
      </c>
      <c r="M57" s="127"/>
      <c r="N57" s="37">
        <f>N55-N56</f>
        <v>10437.02999997139</v>
      </c>
      <c r="O57" s="58"/>
      <c r="P57" s="37">
        <f>P55-P56</f>
        <v>10437</v>
      </c>
      <c r="Q57" s="43"/>
      <c r="R57" s="38">
        <f t="shared" si="1"/>
        <v>-2.9999971389770508E-2</v>
      </c>
      <c r="S57" s="38"/>
      <c r="T57" s="64">
        <f>T55-T56</f>
        <v>10437</v>
      </c>
      <c r="U57" s="38">
        <f t="shared" si="4"/>
        <v>-2.9999971389770508E-2</v>
      </c>
      <c r="W57" s="64">
        <f>W55-W56</f>
        <v>31460437</v>
      </c>
      <c r="X57" s="38">
        <f t="shared" si="5"/>
        <v>31460437</v>
      </c>
      <c r="Z57" s="94">
        <f>Z55-Z56</f>
        <v>4999998</v>
      </c>
      <c r="AA57" s="95">
        <f t="shared" si="3"/>
        <v>4989560.9700000286</v>
      </c>
      <c r="AC57" s="104">
        <f>AC56-AC55</f>
        <v>0</v>
      </c>
    </row>
    <row r="58" spans="1:30" ht="15.75" thickBot="1" x14ac:dyDescent="0.3">
      <c r="A58" s="77"/>
      <c r="B58" s="77"/>
      <c r="C58" s="77"/>
      <c r="D58" s="77"/>
      <c r="E58" s="77"/>
      <c r="F58" s="77"/>
      <c r="G58" s="77"/>
      <c r="H58" s="77"/>
      <c r="I58" s="78"/>
      <c r="N58" s="39"/>
      <c r="O58" s="46"/>
      <c r="P58" s="39"/>
      <c r="R58" s="38"/>
      <c r="S58" s="38"/>
      <c r="T58" s="61"/>
      <c r="U58" s="38"/>
      <c r="W58" s="61"/>
      <c r="X58" s="38"/>
      <c r="AA58" s="95"/>
    </row>
    <row r="59" spans="1:30" ht="15" customHeight="1" thickBot="1" x14ac:dyDescent="0.3">
      <c r="A59" s="119" t="s">
        <v>148</v>
      </c>
      <c r="B59" s="120"/>
      <c r="C59" s="120"/>
      <c r="D59" s="120"/>
      <c r="E59" s="77"/>
      <c r="F59" s="77"/>
      <c r="G59" s="77"/>
      <c r="H59" s="77"/>
      <c r="I59" s="78"/>
      <c r="J59" s="128" t="s">
        <v>148</v>
      </c>
      <c r="K59" s="128"/>
      <c r="L59" s="128"/>
      <c r="M59" s="128"/>
      <c r="N59" s="35">
        <f>N4+N5+N6+N7+N8+N9+N10+N11+N12+N13+N14+N15+N16+N17+N18+N19+N21+N20+N22+N24+N28+N31+N34+N32+N33+N26</f>
        <v>374050000</v>
      </c>
      <c r="O59" s="59"/>
      <c r="P59" s="35">
        <f>P4+P5+P6+P7+P8+P9+P10+P11+P12+P13+P14+P15+P16+P17+P18+P19+P21+P20+P22+P24+P28+P31+P34+P32+P33+P26</f>
        <v>375050000</v>
      </c>
      <c r="Q59" s="44"/>
      <c r="R59" s="38">
        <f t="shared" si="1"/>
        <v>1000000</v>
      </c>
      <c r="S59" s="38"/>
      <c r="T59" s="62">
        <v>349050000</v>
      </c>
      <c r="U59" s="38">
        <f t="shared" si="4"/>
        <v>-25000000</v>
      </c>
      <c r="W59" s="62">
        <v>349050000</v>
      </c>
      <c r="X59" s="38">
        <f t="shared" si="5"/>
        <v>349050000</v>
      </c>
      <c r="Z59" s="65">
        <f>Z4+Z5+Z6+Z7+Z8+Z9+Z10+Z11+Z12+Z13+Z14+Z15+Z16+Z17+Z18+Z19+Z20+Z21+(Z22/2)+(Z23/2)+Z24+Z26+Z31+Z33+Z34+Z32</f>
        <v>390021399</v>
      </c>
      <c r="AA59" s="95">
        <f t="shared" si="3"/>
        <v>15971399</v>
      </c>
      <c r="AC59" s="105">
        <f>AC4+AC5+AC6+AC7+AC8+AC9+AC10+AC11+AC12+AC13+AC14+AC15+AC16+AC17+AC18+AC19+AC20+AC21+(AC22/2)+(AC23/2)+AC24+AC26+AC28+AC31+AC32+AC33+AC34</f>
        <v>367239563.39999998</v>
      </c>
    </row>
    <row r="60" spans="1:30" x14ac:dyDescent="0.25">
      <c r="A60" s="80"/>
      <c r="B60" s="77"/>
      <c r="C60" s="122" t="s">
        <v>146</v>
      </c>
      <c r="D60" s="122"/>
      <c r="E60" s="77"/>
      <c r="F60" s="77"/>
      <c r="G60" s="77"/>
      <c r="H60" s="77"/>
      <c r="I60" s="78"/>
      <c r="J60" s="126" t="s">
        <v>149</v>
      </c>
      <c r="K60" s="126"/>
      <c r="L60" s="126"/>
      <c r="M60" s="126"/>
      <c r="N60" s="36">
        <v>375021399</v>
      </c>
      <c r="O60" s="59"/>
      <c r="P60" s="36">
        <v>375021399</v>
      </c>
      <c r="Q60" s="44"/>
      <c r="R60" s="38">
        <f t="shared" si="1"/>
        <v>0</v>
      </c>
      <c r="S60" s="38"/>
      <c r="T60" s="63">
        <v>375021399</v>
      </c>
      <c r="U60" s="38">
        <f t="shared" si="4"/>
        <v>0</v>
      </c>
      <c r="W60" s="63">
        <v>375021399</v>
      </c>
      <c r="X60" s="38">
        <f t="shared" si="5"/>
        <v>375021399</v>
      </c>
      <c r="Z60" s="66">
        <v>375021399</v>
      </c>
      <c r="AA60" s="95">
        <f t="shared" si="3"/>
        <v>0</v>
      </c>
      <c r="AC60" s="106"/>
    </row>
    <row r="61" spans="1:30" ht="15.75" thickBot="1" x14ac:dyDescent="0.3">
      <c r="A61" s="81"/>
      <c r="B61" s="82"/>
      <c r="C61" s="125" t="s">
        <v>147</v>
      </c>
      <c r="D61" s="125"/>
      <c r="E61" s="77"/>
      <c r="F61" s="77"/>
      <c r="G61" s="77"/>
      <c r="H61" s="77"/>
      <c r="I61" s="78"/>
      <c r="J61" s="127" t="s">
        <v>147</v>
      </c>
      <c r="K61" s="127"/>
      <c r="L61" s="127"/>
      <c r="M61" s="127"/>
      <c r="N61" s="79">
        <f>N59-N60</f>
        <v>-971399</v>
      </c>
      <c r="O61" s="60"/>
      <c r="P61" s="67">
        <f>P59-P60</f>
        <v>28601</v>
      </c>
      <c r="Q61" s="45"/>
      <c r="R61" s="38">
        <f t="shared" si="1"/>
        <v>1000000</v>
      </c>
      <c r="S61" s="38"/>
      <c r="T61" s="64">
        <f>T59-T60</f>
        <v>-25971399</v>
      </c>
      <c r="U61" s="38">
        <f t="shared" si="4"/>
        <v>-25000000</v>
      </c>
      <c r="W61" s="64">
        <f>W59-W60</f>
        <v>-25971399</v>
      </c>
      <c r="X61" s="38">
        <f t="shared" si="5"/>
        <v>-25971399</v>
      </c>
      <c r="Z61" s="94">
        <f>Z59-Z60</f>
        <v>15000000</v>
      </c>
      <c r="AA61" s="95">
        <f t="shared" si="3"/>
        <v>15971399</v>
      </c>
      <c r="AC61" s="107"/>
    </row>
    <row r="62" spans="1:30" ht="15" customHeight="1" x14ac:dyDescent="0.25">
      <c r="N62" s="3"/>
      <c r="O62" s="46"/>
      <c r="P62" s="3"/>
      <c r="AC62" s="108" t="s">
        <v>169</v>
      </c>
    </row>
    <row r="63" spans="1:30" ht="15" customHeight="1" x14ac:dyDescent="0.25">
      <c r="A63" s="110" t="s">
        <v>167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2"/>
      <c r="AC63" s="109"/>
    </row>
    <row r="64" spans="1:30" x14ac:dyDescent="0.25">
      <c r="A64" s="113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5"/>
      <c r="AC64" s="109"/>
    </row>
    <row r="65" spans="1:29" x14ac:dyDescent="0.25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5"/>
      <c r="AC65" s="91"/>
    </row>
    <row r="66" spans="1:29" x14ac:dyDescent="0.25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5"/>
      <c r="AC66" s="93">
        <f>AC59*100/AC56</f>
        <v>47.003981705509176</v>
      </c>
    </row>
    <row r="67" spans="1:29" ht="15.75" thickBot="1" x14ac:dyDescent="0.3">
      <c r="A67" s="116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8"/>
      <c r="AC67" s="92"/>
    </row>
  </sheetData>
  <mergeCells count="20">
    <mergeCell ref="A2:AC2"/>
    <mergeCell ref="A1:AC1"/>
    <mergeCell ref="Q48:Q49"/>
    <mergeCell ref="E53:M53"/>
    <mergeCell ref="L55:M55"/>
    <mergeCell ref="A53:D53"/>
    <mergeCell ref="W52:X52"/>
    <mergeCell ref="AC62:AC64"/>
    <mergeCell ref="A63:X67"/>
    <mergeCell ref="C55:D55"/>
    <mergeCell ref="C56:D56"/>
    <mergeCell ref="C57:D57"/>
    <mergeCell ref="A59:D59"/>
    <mergeCell ref="C60:D60"/>
    <mergeCell ref="C61:D61"/>
    <mergeCell ref="J60:M60"/>
    <mergeCell ref="J61:M61"/>
    <mergeCell ref="L57:M57"/>
    <mergeCell ref="J56:M56"/>
    <mergeCell ref="J59:M59"/>
  </mergeCells>
  <pageMargins left="0.23622047244094491" right="0.23622047244094491" top="0.74803149606299213" bottom="0.74803149606299213" header="0.31496062992125984" footer="0.31496062992125984"/>
  <pageSetup paperSize="8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B6DCD3EE5EEC409134B5056F3C6D17" ma:contentTypeVersion="0" ma:contentTypeDescription="Creare un nuovo documento." ma:contentTypeScope="" ma:versionID="44452ddb3d7e602a05420578de382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ED535-0D76-413B-9D80-1DEF0B566B0F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408904D-1805-41FB-86EC-945576777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5CF96C-9B31-423D-807F-7D0EC188B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MIPAAF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Ammassari Paolo</dc:creator>
  <cp:lastModifiedBy>COGEA-MM</cp:lastModifiedBy>
  <cp:revision/>
  <cp:lastPrinted>2022-07-27T14:28:11Z</cp:lastPrinted>
  <dcterms:created xsi:type="dcterms:W3CDTF">2021-12-22T09:06:35Z</dcterms:created>
  <dcterms:modified xsi:type="dcterms:W3CDTF">2022-08-02T11:51:43Z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0x0101004DB6DCD3EE5EEC409134B5056F3C6D17</vt:lpwstr>
  </property>
</Properties>
</file>